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8985" windowHeight="7455" tabRatio="744" activeTab="0"/>
  </bookViews>
  <sheets>
    <sheet name="Generation Business" sheetId="1" r:id="rId1"/>
    <sheet name="Distribution Business" sheetId="2" r:id="rId2"/>
    <sheet name="energy sales revenues" sheetId="3" r:id="rId3"/>
    <sheet name="Income Statement OC" sheetId="4" r:id="rId4"/>
    <sheet name="Income Statement DO" sheetId="5" r:id="rId5"/>
    <sheet name="Income Statement Total" sheetId="6" r:id="rId6"/>
    <sheet name="op. inc. by business line (OC)" sheetId="7" r:id="rId7"/>
    <sheet name="op. inc. by business line (DO)" sheetId="8" r:id="rId8"/>
    <sheet name="op. inc. by country (Gx)" sheetId="9" r:id="rId9"/>
    <sheet name="op. inc. by country (Dx)" sheetId="10" r:id="rId10"/>
    <sheet name="Op. Inc. Detail" sheetId="11" r:id="rId11"/>
    <sheet name="Financial Result" sheetId="12" r:id="rId12"/>
    <sheet name="Assets" sheetId="13" r:id="rId13"/>
    <sheet name="Liabilities" sheetId="14" r:id="rId14"/>
    <sheet name="Ratios OC" sheetId="15" r:id="rId15"/>
    <sheet name="Cash Flow" sheetId="16" r:id="rId16"/>
    <sheet name="Depreciación y Act Fijo" sheetId="17" r:id="rId17"/>
    <sheet name="Ebitda y activo fijo" sheetId="18" state="hidden" r:id="rId18"/>
    <sheet name="Merc Generacón" sheetId="19" state="hidden" r:id="rId19"/>
    <sheet name="Impuestos Diferidos" sheetId="20" state="hidden" r:id="rId20"/>
    <sheet name="Dx sales" sheetId="21" r:id="rId21"/>
    <sheet name="Gx physical data" sheetId="22" r:id="rId22"/>
    <sheet name="Segmentos pais" sheetId="23" r:id="rId23"/>
    <sheet name="Segmentos LN resumen" sheetId="24" r:id="rId24"/>
    <sheet name="Segmentos LN Generacion" sheetId="25" r:id="rId25"/>
    <sheet name="Segmentos LN Distribucion" sheetId="26" r:id="rId26"/>
  </sheets>
  <externalReferences>
    <externalReference r:id="rId29"/>
  </externalReferences>
  <definedNames>
    <definedName name="_xlnm.Print_Area" localSheetId="12">'Assets'!$B$1:$G$10</definedName>
    <definedName name="_xlnm.Print_Area" localSheetId="15">'Cash Flow'!$B$1:$H$11</definedName>
    <definedName name="_xlnm.Print_Area" localSheetId="16">'Depreciación y Act Fijo'!$B$3:$H$37</definedName>
    <definedName name="_xlnm.Print_Area" localSheetId="1">'Distribution Business'!$B$3:$J$23</definedName>
    <definedName name="_xlnm.Print_Area" localSheetId="17">'Ebitda y activo fijo'!$C$5:$G$30</definedName>
    <definedName name="_xlnm.Print_Area" localSheetId="11">'Financial Result'!$B$3:$F$19</definedName>
    <definedName name="_xlnm.Print_Area" localSheetId="0">'Generation Business'!$B$3:$K$27</definedName>
    <definedName name="_xlnm.Print_Area" localSheetId="19">'Impuestos Diferidos'!$C$4:$F$11</definedName>
    <definedName name="_xlnm.Print_Area" localSheetId="4">'Income Statement DO'!$B$3:$F$38</definedName>
    <definedName name="_xlnm.Print_Area" localSheetId="3">'Income Statement OC'!$B$3:$F$44</definedName>
    <definedName name="_xlnm.Print_Area" localSheetId="13">'Liabilities'!$B$1:$G$13</definedName>
    <definedName name="_xlnm.Print_Area" localSheetId="18">'Merc Generacón'!$B$3:$G$18</definedName>
    <definedName name="_xlnm.Print_Area" localSheetId="7">'op. inc. by business line (DO)'!$B$3:$J$26</definedName>
    <definedName name="_xlnm.Print_Area" localSheetId="6">'op. inc. by business line (OC)'!$B$3:$J$26</definedName>
    <definedName name="_xlnm.Print_Area" localSheetId="9">'op. inc. by country (Dx)'!$B$5:$P$49</definedName>
    <definedName name="_xlnm.Print_Area" localSheetId="8">'op. inc. by country (Gx)'!$B$5:$P$49</definedName>
    <definedName name="_xlnm.Print_Area" localSheetId="10">'Op. Inc. Detail'!$B$2:$H$29</definedName>
    <definedName name="_xlnm.Print_Area" localSheetId="14">'Ratios OC'!$B$2:$K$18</definedName>
  </definedNames>
  <calcPr fullCalcOnLoad="1"/>
</workbook>
</file>

<file path=xl/sharedStrings.xml><?xml version="1.0" encoding="utf-8"?>
<sst xmlns="http://schemas.openxmlformats.org/spreadsheetml/2006/main" count="1275" uniqueCount="383">
  <si>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</si>
  <si>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</si>
  <si>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</si>
  <si>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</si>
  <si>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</si>
  <si>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</si>
  <si>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</si>
  <si>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</si>
  <si>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</si>
  <si>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</si>
  <si>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</si>
  <si>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</si>
  <si>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</si>
  <si>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</si>
  <si>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</si>
  <si>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</si>
  <si>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</si>
  <si>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Río Maipo</t>
  </si>
  <si>
    <t>Edesur</t>
  </si>
  <si>
    <t>Edelnor</t>
  </si>
  <si>
    <t>Coelce</t>
  </si>
  <si>
    <t>Total</t>
  </si>
  <si>
    <t>%</t>
  </si>
  <si>
    <t>M$</t>
  </si>
  <si>
    <t>Chilectra S.A.</t>
  </si>
  <si>
    <t>Edesur S.A.</t>
  </si>
  <si>
    <t>Edelnor S.A.</t>
  </si>
  <si>
    <t>Codensa S.A.</t>
  </si>
  <si>
    <t>Holding Enersis y soc. inversión</t>
  </si>
  <si>
    <t>Distribución</t>
  </si>
  <si>
    <t>Eliminaciones</t>
  </si>
  <si>
    <t>Ingresos de explotación</t>
  </si>
  <si>
    <t>Costos de explotación</t>
  </si>
  <si>
    <t>Chile</t>
  </si>
  <si>
    <t>Itemes  extraordinarios</t>
  </si>
  <si>
    <t>Total Pasivos C/P y L/P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</si>
  <si>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</si>
  <si>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</si>
  <si>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</si>
  <si>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</si>
  <si>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</si>
  <si>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>El Chocón</t>
  </si>
  <si>
    <t>Cachoeira Dourada</t>
  </si>
  <si>
    <t xml:space="preserve">(GWh) </t>
  </si>
  <si>
    <t>Concepto  (Millones de $)</t>
  </si>
  <si>
    <t>CGTF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</si>
  <si>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</si>
  <si>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</si>
  <si>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</si>
  <si>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</si>
  <si>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</si>
  <si>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</si>
  <si>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</si>
  <si>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</si>
  <si>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</si>
  <si>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</si>
  <si>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Cien</t>
  </si>
  <si>
    <t>Ampla</t>
  </si>
  <si>
    <t xml:space="preserve">CIEN </t>
  </si>
  <si>
    <t>Endesa Chile</t>
  </si>
  <si>
    <t>EBITDA / Activo Fijo marzo 2007</t>
  </si>
  <si>
    <t xml:space="preserve">Emgesa </t>
  </si>
  <si>
    <t>SIN Argentina</t>
  </si>
  <si>
    <t>SIN Colombia</t>
  </si>
  <si>
    <t>Impuesto a la Renta e Impuestos diferidos</t>
  </si>
  <si>
    <t>Trabajos para el inmovilizado</t>
  </si>
  <si>
    <t>Resultados de otras inversiones</t>
  </si>
  <si>
    <t>Estructura y ajustes</t>
  </si>
  <si>
    <t>(%)</t>
  </si>
  <si>
    <t>Brasil   (*)</t>
  </si>
  <si>
    <t>(*) Incluye activos intangibles por concesiones en Ampla y Coelce</t>
  </si>
  <si>
    <t>Ampla (*)</t>
  </si>
  <si>
    <t>Coelce (*)</t>
  </si>
  <si>
    <t xml:space="preserve">Cachoeira Dourada </t>
  </si>
  <si>
    <t>Variación   y   % Var.</t>
  </si>
  <si>
    <t>Chilectra (**)</t>
  </si>
  <si>
    <t>EBITDA / Activo Fijo DIC. 2010</t>
  </si>
  <si>
    <t>Al 31 de marzo de 2011</t>
  </si>
  <si>
    <t>Ratio EBITDA/Activo Fijo</t>
  </si>
  <si>
    <t>% Variación en Moneda Local</t>
  </si>
  <si>
    <t>Resultado explotación ML</t>
  </si>
  <si>
    <t>Tipo de cambio medio</t>
  </si>
  <si>
    <t xml:space="preserve">Codensa S.A. </t>
  </si>
  <si>
    <t xml:space="preserve">Codensa </t>
  </si>
  <si>
    <t>Cemsa</t>
  </si>
  <si>
    <t>Dock Sud</t>
  </si>
  <si>
    <t>EE Piura</t>
  </si>
  <si>
    <t>EE. Piura</t>
  </si>
  <si>
    <t>OPERATING INCOME</t>
  </si>
  <si>
    <t>Operating Revenues</t>
  </si>
  <si>
    <t>Operating Costs</t>
  </si>
  <si>
    <t>Operating Income</t>
  </si>
  <si>
    <t>Generation &amp; Transmission</t>
  </si>
  <si>
    <t>Distribution</t>
  </si>
  <si>
    <t>Adjustments</t>
  </si>
  <si>
    <t>OPERATING INCOME BY COUNTRY</t>
  </si>
  <si>
    <t>COUNTRY</t>
  </si>
  <si>
    <t>Brazil</t>
  </si>
  <si>
    <t>Peru</t>
  </si>
  <si>
    <t>Company</t>
  </si>
  <si>
    <t>SICN Peru</t>
  </si>
  <si>
    <t>SICN Brazil</t>
  </si>
  <si>
    <t>SIC &amp; SING Chile</t>
  </si>
  <si>
    <t>Consolidation Adjustments</t>
  </si>
  <si>
    <r>
      <t xml:space="preserve">Endesa Chile </t>
    </r>
    <r>
      <rPr>
        <sz val="8"/>
        <rFont val="Tahoma"/>
        <family val="2"/>
      </rPr>
      <t>(1)</t>
    </r>
  </si>
  <si>
    <t xml:space="preserve">Markets </t>
  </si>
  <si>
    <t>in which</t>
  </si>
  <si>
    <t>operates</t>
  </si>
  <si>
    <t>Energy Sales</t>
  </si>
  <si>
    <t>Market</t>
  </si>
  <si>
    <t>Share</t>
  </si>
  <si>
    <t>Assets (million Ch$)</t>
  </si>
  <si>
    <t>Current Assets</t>
  </si>
  <si>
    <t>Non Current Assets</t>
  </si>
  <si>
    <t>Total Assets</t>
  </si>
  <si>
    <t>Liabilities (million Ch$)</t>
  </si>
  <si>
    <t>Current Liabilities</t>
  </si>
  <si>
    <t>Non Current Liabilities</t>
  </si>
  <si>
    <t>Total Shareholders' Equity</t>
  </si>
  <si>
    <t>Personnel costs</t>
  </si>
  <si>
    <t>Other Non Operating Income</t>
  </si>
  <si>
    <t>Otther Non Operating revenues (expenses)</t>
  </si>
  <si>
    <t>Net Income attributable to owners of parent</t>
  </si>
  <si>
    <t>Net income attributable to non-controlling interest</t>
  </si>
  <si>
    <t>Attributable to shareholders of the company</t>
  </si>
  <si>
    <t>Attributable to minority interest</t>
  </si>
  <si>
    <t>Total Liabilities and Shareholders' equity</t>
  </si>
  <si>
    <t>Energy Losses</t>
  </si>
  <si>
    <t>Clients</t>
  </si>
  <si>
    <t>Clients / Employees</t>
  </si>
  <si>
    <t>(*) Includes final customer sales and tolls.</t>
  </si>
  <si>
    <t>(thousand)</t>
  </si>
  <si>
    <t>NET INCOME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</si>
  <si>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</si>
  <si>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</si>
  <si>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</si>
  <si>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</si>
  <si>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</si>
  <si>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</si>
  <si>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</si>
  <si>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</si>
  <si>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</si>
  <si>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</si>
  <si>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</si>
  <si>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</si>
  <si>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</si>
  <si>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</si>
  <si>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</si>
  <si>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</si>
  <si>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Cash Flow   (million Ch$)</t>
  </si>
  <si>
    <t>PROPERTY, PLANTS AND EQUIPMENT INFORMATION BY COMPANY</t>
  </si>
  <si>
    <t>(million Ch$)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</si>
  <si>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</si>
  <si>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</si>
  <si>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</si>
  <si>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</si>
  <si>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</si>
  <si>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</si>
  <si>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(Figures in million Ch$)</t>
  </si>
  <si>
    <t>Change in million Ch$ and %</t>
  </si>
  <si>
    <t>Edegel consolidated</t>
  </si>
  <si>
    <t>Change</t>
  </si>
  <si>
    <t>% Change</t>
  </si>
  <si>
    <t>Times</t>
  </si>
  <si>
    <t>Holding Enersis and investment companies</t>
  </si>
  <si>
    <t>MMCh$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</si>
  <si>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</si>
  <si>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</si>
  <si>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</si>
  <si>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</si>
  <si>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</si>
  <si>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</si>
  <si>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</si>
  <si>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</si>
  <si>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</si>
  <si>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</si>
  <si>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</si>
  <si>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variación en millones de pesos  Ch$ y  %.</t>
  </si>
  <si>
    <t>Generation and Distribution</t>
  </si>
  <si>
    <t>Less: Consolidation adjustments</t>
  </si>
  <si>
    <t>Inmob. Manso de Velasco Ltda. (1)</t>
  </si>
  <si>
    <t>Inmobiliaria Manso de Velasco Ltda. (1)</t>
  </si>
  <si>
    <t>Servicios Informaticos e Inmobiliarios Ltda (ex ICT)</t>
  </si>
  <si>
    <t xml:space="preserve"> Servicios Informaticos e Inmobiliarios Ltda (ex ICT)</t>
  </si>
  <si>
    <t>Total Segments</t>
  </si>
  <si>
    <t>Structure and adjustments</t>
  </si>
  <si>
    <t>Costanera</t>
  </si>
  <si>
    <t>Fortaleza</t>
  </si>
  <si>
    <t>Payments for additions of Property, plant and equipment</t>
  </si>
  <si>
    <t>Discontinued operations (1)</t>
  </si>
  <si>
    <t>Discontinued operations (**)</t>
  </si>
  <si>
    <t>Total Continuing Operations</t>
  </si>
  <si>
    <t>Net income (Loss) from discontinued operations after taxes</t>
  </si>
  <si>
    <t>Net Income from Continuing Operations</t>
  </si>
  <si>
    <t xml:space="preserve">NET INCOME </t>
  </si>
  <si>
    <t>Earning per share from continuing operations  (Ch$ /share)</t>
  </si>
  <si>
    <t>Earning per share from discontinued operations  (Ch$ /share)</t>
  </si>
  <si>
    <t>Earning per share  (Ch$ /share)</t>
  </si>
  <si>
    <t>CONSOLIDATED INCOME STATEMENT (Continuing Operations) (million Ch$)</t>
  </si>
  <si>
    <t>BY BUSINESS LINES (Continuing Operations)</t>
  </si>
  <si>
    <t>Discontinued Operations</t>
  </si>
  <si>
    <t xml:space="preserve">            Discontinued Operations</t>
  </si>
  <si>
    <t>Continuing Operations</t>
  </si>
  <si>
    <t>SVS</t>
  </si>
  <si>
    <t>* Includes continuing and discontinued operations</t>
  </si>
  <si>
    <t>Chile (*)</t>
  </si>
  <si>
    <t>2 months</t>
  </si>
  <si>
    <t>1 month</t>
  </si>
  <si>
    <t>BY BUSINESS LINES (Discontinued Operations)</t>
  </si>
  <si>
    <t>Operating Income Detail (Continuing Operations)</t>
  </si>
  <si>
    <t>Endesa Américas</t>
  </si>
  <si>
    <t>(**) Consolidated data. As of March 31, 2016 and 2015, corresponds to discontinued operations.</t>
  </si>
  <si>
    <t>(*) As of March 31, 2016 and 2015 the average number of paid and subscribed shares were 49,092,772,762</t>
  </si>
  <si>
    <t>FINANCIAL RESULT</t>
  </si>
  <si>
    <t>CONSOLIDATED INCOME STATEMENT (million Ch$)</t>
  </si>
  <si>
    <t>Net Financial Income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</si>
  <si>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</si>
  <si>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</si>
  <si>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</si>
  <si>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</si>
  <si>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</si>
  <si>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</si>
  <si>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</si>
  <si>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</si>
  <si>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</si>
  <si>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</si>
  <si>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</si>
  <si>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</si>
  <si>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</si>
  <si>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</si>
  <si>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</si>
  <si>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</si>
  <si>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</si>
  <si>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</si>
  <si>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</si>
  <si>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</si>
  <si>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</si>
  <si>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</si>
  <si>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</si>
  <si>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</si>
  <si>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</si>
  <si>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CONSOLIDATED INCOME STATEMENT (Discontinued Operations)(million Ch$)</t>
  </si>
  <si>
    <t>Enersis Chile</t>
  </si>
  <si>
    <t>Enersis Américas + 2 months of Enersis Chile</t>
  </si>
  <si>
    <t>Enersis Chile 1 month</t>
  </si>
  <si>
    <t>(*) As of March  31, 2016 and 2015 the average number of paid and subscribed shares were 49,092,772,762</t>
  </si>
  <si>
    <t>CONSOLIDATED INCOME STATEMENT (including discontinued operations) (million Ch$)</t>
  </si>
  <si>
    <t>Dec-15</t>
  </si>
  <si>
    <t>Endesa Américas consolidated</t>
  </si>
  <si>
    <t>Totales</t>
  </si>
  <si>
    <t>ACTIVOS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</si>
  <si>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</si>
  <si>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</si>
  <si>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</si>
  <si>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</si>
  <si>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</si>
  <si>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</si>
  <si>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</si>
  <si>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</si>
  <si>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</si>
  <si>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</si>
  <si>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</si>
  <si>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</si>
  <si>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</si>
  <si>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</si>
  <si>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</si>
  <si>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</si>
  <si>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</si>
  <si>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</si>
  <si>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</si>
  <si>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</si>
  <si>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</si>
  <si>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</si>
  <si>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</si>
  <si>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</si>
  <si>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</si>
  <si>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</si>
  <si>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</si>
  <si>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</si>
  <si>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</si>
  <si>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</si>
  <si>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</si>
  <si>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</si>
  <si>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</si>
  <si>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</si>
  <si>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</si>
  <si>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</si>
  <si>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</si>
  <si>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</si>
  <si>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</si>
  <si>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</si>
  <si>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</si>
  <si>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</si>
  <si>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</si>
  <si>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</si>
  <si>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</si>
  <si>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</si>
  <si>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</si>
  <si>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</si>
  <si>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</si>
  <si>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</si>
  <si>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</si>
  <si>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</si>
  <si>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</si>
  <si>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</si>
  <si>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</si>
  <si>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</si>
  <si>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</si>
  <si>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</si>
  <si>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</si>
  <si>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</si>
  <si>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</si>
  <si>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</si>
  <si>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</si>
  <si>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</si>
  <si>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</si>
  <si>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</si>
  <si>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</si>
  <si>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</si>
  <si>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</si>
  <si>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</si>
  <si>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</si>
  <si>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</si>
  <si>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</si>
  <si>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</si>
  <si>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</si>
  <si>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garantizadas y no garantizadas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</si>
  <si>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</si>
  <si>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</si>
  <si>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</si>
  <si>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</si>
  <si>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</si>
  <si>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</si>
  <si>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</si>
  <si>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</si>
  <si>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</si>
  <si>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</si>
  <si>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</si>
  <si>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</si>
  <si>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</si>
  <si>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</si>
  <si>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</si>
  <si>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</si>
  <si>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</si>
  <si>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</si>
  <si>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</si>
  <si>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</si>
  <si>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</si>
  <si>
    <t>Linea de Negocio</t>
  </si>
  <si>
    <t>Generación</t>
  </si>
  <si>
    <t xml:space="preserve">Holdings y Eliminaciones </t>
  </si>
  <si>
    <t>Línea de Negocio</t>
  </si>
  <si>
    <t>3|/12/2014</t>
  </si>
  <si>
    <t>Codensa</t>
  </si>
  <si>
    <t>TOTAL</t>
  </si>
  <si>
    <t>Chilectra</t>
  </si>
  <si>
    <t>Chocón</t>
  </si>
  <si>
    <t>Docksud</t>
  </si>
  <si>
    <t>Emgesa</t>
  </si>
  <si>
    <t>Edegel</t>
  </si>
  <si>
    <t>Eepsa</t>
  </si>
  <si>
    <t>Cachoeira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</si>
  <si>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</si>
  <si>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</si>
  <si>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</si>
  <si>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</si>
  <si>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</si>
  <si>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</si>
  <si>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</si>
  <si>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</si>
  <si>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</si>
  <si>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</si>
  <si>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</si>
  <si>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</si>
  <si>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</si>
  <si>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</si>
  <si>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</si>
  <si>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</si>
  <si>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For the Period ended March,  2016 (GWh)</t>
  </si>
  <si>
    <t>For the Period ended March,  2015 (GWh)</t>
  </si>
  <si>
    <t>Others</t>
  </si>
  <si>
    <t>GWh</t>
  </si>
  <si>
    <t>(1) includes Endesa Chile and its generation subsidiaries in Chile. As of March 31, 2016 and 2015, corresponds to discontinued operations.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</si>
</sst>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#,##0.000;[Red]\-#,##0.000"/>
    <numFmt numFmtId="168" formatCode="#,##0_ ;[Red]\-#,##0\ "/>
    <numFmt numFmtId="169" formatCode="#,##0.0000_);[Red]\(#,##0.0000\)"/>
    <numFmt numFmtId="170" formatCode="0.000%"/>
    <numFmt numFmtId="171" formatCode="0.0%\ \ \ \ ;\(0.0%\)\ \ \ \ "/>
    <numFmt numFmtId="172" formatCode="_(* #,##0_);_(* \(#,##0\);_(* &quot;-&quot;??_);_(@_)"/>
    <numFmt numFmtId="173" formatCode="#,##0_);[Black]\(#,##0\);&quot;-       &quot;"/>
    <numFmt numFmtId="174" formatCode="#,##0.00_);[Black]\(#,##0.00\);&quot;-       &quot;"/>
    <numFmt numFmtId="175" formatCode="#,##0.000_);[Black]\(#,##0.000\);&quot;-       &quot;"/>
    <numFmt numFmtId="176" formatCode="0.0%;\(0.0%\)"/>
    <numFmt numFmtId="177" formatCode="0.0%_);\(0.0%\)"/>
    <numFmt numFmtId="178" formatCode="#,##0.000;\-#,##0.000"/>
    <numFmt numFmtId="179" formatCode="0.0%_)\ \ ;\(0.0%\)\ \ "/>
    <numFmt numFmtId="180" formatCode="0_);\(0\)"/>
    <numFmt numFmtId="181" formatCode="_(* #,##0.000_);_(* \(#,##0.000\);_(* &quot;-&quot;_);_(@_)"/>
    <numFmt numFmtId="182" formatCode="#,##0\ ;\(#,##0\);&quot;-       &quot;"/>
    <numFmt numFmtId="183" formatCode="#,##0.00_);\(#,##0.00\);&quot;  -  &quot;"/>
    <numFmt numFmtId="184" formatCode="#,##0_)\ ;[Black]\(#,##0\)\ ;&quot;-       &quot;"/>
    <numFmt numFmtId="185" formatCode="#,##0\ ;[Black]\(#,##0\);&quot;-       &quot;"/>
    <numFmt numFmtId="186" formatCode="0.0"/>
    <numFmt numFmtId="187" formatCode="0.000"/>
    <numFmt numFmtId="188" formatCode="#,##0.000000000_);[Black]\(#,##0.000000000\);&quot;-       &quot;"/>
    <numFmt numFmtId="189" formatCode="#,##0.0\ ;\(#,##0.0\);&quot;-       &quot;"/>
    <numFmt numFmtId="190" formatCode="#,##0.000"/>
    <numFmt numFmtId="191" formatCode="#,##0;\(#,##0\)"/>
    <numFmt numFmtId="192" formatCode="#,##0;\(#,##0\);&quot;-&quot;"/>
    <numFmt numFmtId="193" formatCode="0.000000"/>
    <numFmt numFmtId="194" formatCode="0%_);\(0%\)"/>
    <numFmt numFmtId="195" formatCode="#,##0.0"/>
    <numFmt numFmtId="196" formatCode="#,##0.0_);\(#,##0.0\);&quot;  -  &quot;"/>
    <numFmt numFmtId="197" formatCode="_-* #,##0.0_-;\-* #,##0.0_-;_-* &quot;-&quot;??_-;_-@_-"/>
    <numFmt numFmtId="198" formatCode="_-* #,##0_-;\-* #,##0_-;_-* &quot;-&quot;??_-;_-@_-"/>
    <numFmt numFmtId="199" formatCode="[$-340A]dddd\,\ dd&quot; de &quot;mmmm&quot; de &quot;yyyy"/>
    <numFmt numFmtId="200" formatCode="0%;\(0%\)"/>
    <numFmt numFmtId="201" formatCode="#,##0.0_);[Black]\(#,##0.0\);&quot;-       &quot;"/>
    <numFmt numFmtId="202" formatCode="#,##0.000\ ;\(#,##0.000\);&quot;-       &quot;"/>
    <numFmt numFmtId="203" formatCode="#,##0_)\ ;\(#,##0\)\ ;&quot;-       &quot;"/>
    <numFmt numFmtId="204" formatCode="#,##0_);\(#,##0\);&quot;-       &quot;"/>
    <numFmt numFmtId="205" formatCode="_-* #,##0.000_-;\-* #,##0.000_-;_-* &quot;-&quot;??_-;_-@_-"/>
    <numFmt numFmtId="206" formatCode="#,##0_);\(#,##0\);&quot;  -  &quot;"/>
    <numFmt numFmtId="207" formatCode="#,##0\ ;[White]\(#,##0\);&quot;-       &quot;"/>
    <numFmt numFmtId="208" formatCode="#,##0_)\ ;[White]\(#,##0\)\ ;&quot;-       &quot;"/>
    <numFmt numFmtId="209" formatCode="#,##0_);[White]\(#,##0\);&quot;-       &quot;"/>
    <numFmt numFmtId="210" formatCode="#,##0.00000000_);[Black]\(#,##0.00000000\);&quot;-       &quot;"/>
    <numFmt numFmtId="211" formatCode="#,##0.0000000_);[Black]\(#,##0.0000000\);&quot;-       &quot;"/>
    <numFmt numFmtId="212" formatCode="#,##0.000000_);[Black]\(#,##0.000000\);&quot;-       &quot;"/>
    <numFmt numFmtId="213" formatCode="#,##0.00000_);[Black]\(#,##0.00000\);&quot;-       &quot;"/>
    <numFmt numFmtId="214" formatCode="#,##0.0000_);[Black]\(#,##0.0000\);&quot;-       &quot;"/>
    <numFmt numFmtId="215" formatCode="_-* #,##0.0000_-;\-* #,##0.0000_-;_-* &quot;-&quot;??_-;_-@_-"/>
    <numFmt numFmtId="216" formatCode="#,##0.00\ ;\(#,##0.00\);&quot;-       &quot;"/>
    <numFmt numFmtId="217" formatCode="#,##0.0_)&quot; pp.&quot;;\(#,##0.0\)&quot; pp.&quot;;&quot;-&quot;"/>
    <numFmt numFmtId="218" formatCode="0.0\ \p.\p."/>
    <numFmt numFmtId="219" formatCode="#,##0.0;[Black]\(#,##0.0\);&quot; - &quot;"/>
    <numFmt numFmtId="220" formatCode="#,##0;[Black]\(#,##0\);&quot; - &quot;"/>
    <numFmt numFmtId="221" formatCode="_(* #,##0.00000_);_(* \(#,##0.00000\);_(* &quot;-&quot;??_);_(@_)"/>
    <numFmt numFmtId="222" formatCode="_-* #,##0.000_-;\-* #,##0.000_-;_-* &quot;-&quot;???_-;_-@_-"/>
    <numFmt numFmtId="223" formatCode="_(* #,##0.0_);_(* \(#,##0.0\);_(* &quot;-&quot;??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3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i/>
      <sz val="18"/>
      <color indexed="40"/>
      <name val="Arial Narrow"/>
      <family val="2"/>
    </font>
    <font>
      <b/>
      <i/>
      <sz val="18"/>
      <color indexed="4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Tahoma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9"/>
      <color indexed="9"/>
      <name val="Arial Narrow"/>
      <family val="2"/>
    </font>
    <font>
      <b/>
      <sz val="12"/>
      <color indexed="10"/>
      <name val="Calibri"/>
      <family val="2"/>
    </font>
    <font>
      <b/>
      <sz val="14"/>
      <color indexed="9"/>
      <name val="Arial Narrow"/>
      <family val="2"/>
    </font>
    <font>
      <b/>
      <i/>
      <sz val="16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rgb="FFFFFFFF"/>
      <name val="Tahoma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rgb="FFFFFFFF"/>
      <name val="Arial Narrow"/>
      <family val="2"/>
    </font>
    <font>
      <b/>
      <sz val="12"/>
      <color rgb="FFFF0000"/>
      <name val="Calibri"/>
      <family val="2"/>
    </font>
    <font>
      <b/>
      <sz val="14"/>
      <color theme="0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5999900102615356"/>
      </bottom>
    </border>
    <border>
      <left>
        <color indexed="63"/>
      </left>
      <right>
        <color indexed="63"/>
      </right>
      <top style="medium">
        <color theme="8" tint="0.5999900102615356"/>
      </top>
      <bottom style="medium">
        <color theme="8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rgb="FFB7DEE8"/>
      </bottom>
    </border>
    <border>
      <left>
        <color indexed="63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 style="thin">
        <color theme="8" tint="0.5999900102615356"/>
      </top>
      <bottom style="thin">
        <color theme="8" tint="0.5999900102615356"/>
      </bottom>
    </border>
    <border>
      <left>
        <color indexed="63"/>
      </left>
      <right>
        <color indexed="63"/>
      </right>
      <top style="medium">
        <color theme="8" tint="0.5999900102615356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8" tint="0.5999900102615356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/>
      <right/>
      <top style="medium"/>
      <bottom/>
    </border>
    <border>
      <left/>
      <right/>
      <top style="thin">
        <color theme="8" tint="0.5999900102615356"/>
      </top>
      <bottom/>
    </border>
    <border>
      <left/>
      <right/>
      <top/>
      <bottom style="thin">
        <color theme="8" tint="0.5999900102615356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9"/>
      </left>
      <right style="thin">
        <color indexed="22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22"/>
      </right>
      <top/>
      <bottom style="thin">
        <color indexed="9"/>
      </bottom>
    </border>
    <border>
      <left/>
      <right style="thin">
        <color indexed="9"/>
      </right>
      <top style="thin">
        <color indexed="22"/>
      </top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22"/>
      </right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1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1" applyNumberFormat="0" applyAlignment="0" applyProtection="0"/>
    <xf numFmtId="0" fontId="68" fillId="23" borderId="2" applyNumberFormat="0" applyAlignment="0" applyProtection="0"/>
    <xf numFmtId="0" fontId="69" fillId="0" borderId="3" applyNumberFormat="0" applyFill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1" fillId="3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0" fillId="0" borderId="8" applyNumberFormat="0" applyFill="0" applyAlignment="0" applyProtection="0"/>
    <xf numFmtId="0" fontId="82" fillId="0" borderId="9" applyNumberFormat="0" applyFill="0" applyAlignment="0" applyProtection="0"/>
  </cellStyleXfs>
  <cellXfs count="597">
    <xf numFmtId="0" fontId="0" fillId="0" borderId="0" xfId="0" applyAlignment="1">
      <alignment/>
    </xf>
    <xf numFmtId="0" fontId="4" fillId="0" borderId="0" xfId="63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5" fillId="34" borderId="10" xfId="0" applyNumberFormat="1" applyFont="1" applyFill="1" applyBorder="1" applyAlignment="1">
      <alignment horizontal="center" vertical="center"/>
    </xf>
    <xf numFmtId="17" fontId="5" fillId="35" borderId="11" xfId="0" applyNumberFormat="1" applyFont="1" applyFill="1" applyBorder="1" applyAlignment="1">
      <alignment horizontal="center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63" applyFont="1" applyAlignment="1">
      <alignment vertical="center"/>
      <protection/>
    </xf>
    <xf numFmtId="0" fontId="6" fillId="0" borderId="13" xfId="0" applyFont="1" applyBorder="1" applyAlignment="1" quotePrefix="1">
      <alignment horizontal="left" vertical="center" indent="1"/>
    </xf>
    <xf numFmtId="37" fontId="6" fillId="36" borderId="13" xfId="0" applyNumberFormat="1" applyFont="1" applyFill="1" applyBorder="1" applyAlignment="1">
      <alignment horizontal="center" vertical="center"/>
    </xf>
    <xf numFmtId="182" fontId="6" fillId="35" borderId="14" xfId="0" applyNumberFormat="1" applyFont="1" applyFill="1" applyBorder="1" applyAlignment="1">
      <alignment vertical="center"/>
    </xf>
    <xf numFmtId="182" fontId="6" fillId="34" borderId="15" xfId="0" applyNumberFormat="1" applyFont="1" applyFill="1" applyBorder="1" applyAlignment="1">
      <alignment vertical="center"/>
    </xf>
    <xf numFmtId="166" fontId="6" fillId="35" borderId="16" xfId="66" applyNumberFormat="1" applyFont="1" applyFill="1" applyBorder="1" applyAlignment="1">
      <alignment vertical="center"/>
    </xf>
    <xf numFmtId="166" fontId="6" fillId="34" borderId="17" xfId="6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9" fillId="0" borderId="0" xfId="55" applyFont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182" fontId="6" fillId="34" borderId="18" xfId="0" applyNumberFormat="1" applyFont="1" applyFill="1" applyBorder="1" applyAlignment="1">
      <alignment vertical="center"/>
    </xf>
    <xf numFmtId="166" fontId="6" fillId="34" borderId="19" xfId="66" applyNumberFormat="1" applyFont="1" applyFill="1" applyBorder="1" applyAlignment="1">
      <alignment vertical="center"/>
    </xf>
    <xf numFmtId="182" fontId="6" fillId="34" borderId="11" xfId="0" applyNumberFormat="1" applyFont="1" applyFill="1" applyBorder="1" applyAlignment="1">
      <alignment vertical="center"/>
    </xf>
    <xf numFmtId="166" fontId="6" fillId="34" borderId="11" xfId="66" applyNumberFormat="1" applyFont="1" applyFill="1" applyBorder="1" applyAlignment="1">
      <alignment vertical="center"/>
    </xf>
    <xf numFmtId="182" fontId="8" fillId="34" borderId="20" xfId="0" applyNumberFormat="1" applyFont="1" applyFill="1" applyBorder="1" applyAlignment="1">
      <alignment vertical="center"/>
    </xf>
    <xf numFmtId="0" fontId="9" fillId="0" borderId="0" xfId="63" applyFont="1">
      <alignment/>
      <protection/>
    </xf>
    <xf numFmtId="0" fontId="6" fillId="0" borderId="0" xfId="63" applyFont="1">
      <alignment/>
      <protection/>
    </xf>
    <xf numFmtId="0" fontId="9" fillId="0" borderId="0" xfId="63" applyFont="1" applyAlignment="1" quotePrefix="1">
      <alignment horizontal="left"/>
      <protection/>
    </xf>
    <xf numFmtId="168" fontId="9" fillId="0" borderId="0" xfId="63" applyNumberFormat="1" applyFont="1">
      <alignment/>
      <protection/>
    </xf>
    <xf numFmtId="10" fontId="9" fillId="0" borderId="0" xfId="66" applyNumberFormat="1" applyFont="1" applyAlignment="1">
      <alignment/>
    </xf>
    <xf numFmtId="180" fontId="9" fillId="0" borderId="0" xfId="63" applyNumberFormat="1" applyFont="1" applyAlignment="1" quotePrefix="1">
      <alignment horizontal="left"/>
      <protection/>
    </xf>
    <xf numFmtId="0" fontId="9" fillId="0" borderId="0" xfId="63" applyFont="1" applyBorder="1">
      <alignment/>
      <protection/>
    </xf>
    <xf numFmtId="178" fontId="7" fillId="36" borderId="0" xfId="0" applyNumberFormat="1" applyFont="1" applyFill="1" applyBorder="1" applyAlignment="1">
      <alignment vertical="center"/>
    </xf>
    <xf numFmtId="166" fontId="7" fillId="36" borderId="0" xfId="66" applyNumberFormat="1" applyFont="1" applyFill="1" applyBorder="1" applyAlignment="1">
      <alignment vertical="center"/>
    </xf>
    <xf numFmtId="178" fontId="9" fillId="0" borderId="0" xfId="63" applyNumberFormat="1" applyFont="1" applyBorder="1">
      <alignment/>
      <protection/>
    </xf>
    <xf numFmtId="0" fontId="6" fillId="0" borderId="0" xfId="63" applyFont="1" applyAlignment="1">
      <alignment vertical="center"/>
      <protection/>
    </xf>
    <xf numFmtId="10" fontId="6" fillId="0" borderId="0" xfId="66" applyNumberFormat="1" applyFont="1" applyAlignment="1">
      <alignment/>
    </xf>
    <xf numFmtId="38" fontId="6" fillId="0" borderId="0" xfId="0" applyNumberFormat="1" applyFont="1" applyAlignment="1">
      <alignment/>
    </xf>
    <xf numFmtId="176" fontId="6" fillId="0" borderId="0" xfId="66" applyNumberFormat="1" applyFont="1" applyBorder="1" applyAlignment="1">
      <alignment vertical="center"/>
    </xf>
    <xf numFmtId="17" fontId="8" fillId="34" borderId="1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indent="1"/>
    </xf>
    <xf numFmtId="182" fontId="6" fillId="35" borderId="21" xfId="0" applyNumberFormat="1" applyFont="1" applyFill="1" applyBorder="1" applyAlignment="1">
      <alignment vertical="center"/>
    </xf>
    <xf numFmtId="173" fontId="6" fillId="34" borderId="19" xfId="0" applyNumberFormat="1" applyFont="1" applyFill="1" applyBorder="1" applyAlignment="1">
      <alignment vertical="center"/>
    </xf>
    <xf numFmtId="40" fontId="6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0" fillId="0" borderId="0" xfId="56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0" fontId="0" fillId="0" borderId="0" xfId="66" applyNumberFormat="1" applyFont="1" applyAlignment="1">
      <alignment/>
    </xf>
    <xf numFmtId="17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0" fontId="0" fillId="0" borderId="0" xfId="66" applyNumberFormat="1" applyFont="1" applyAlignment="1">
      <alignment/>
    </xf>
    <xf numFmtId="38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172" fontId="7" fillId="0" borderId="0" xfId="56" applyNumberFormat="1" applyFont="1" applyAlignment="1">
      <alignment/>
    </xf>
    <xf numFmtId="177" fontId="0" fillId="0" borderId="0" xfId="66" applyNumberFormat="1" applyFont="1" applyAlignment="1">
      <alignment/>
    </xf>
    <xf numFmtId="177" fontId="6" fillId="34" borderId="22" xfId="66" applyNumberFormat="1" applyFont="1" applyFill="1" applyBorder="1" applyAlignment="1">
      <alignment vertical="center"/>
    </xf>
    <xf numFmtId="9" fontId="6" fillId="0" borderId="0" xfId="66" applyFont="1" applyAlignment="1">
      <alignment/>
    </xf>
    <xf numFmtId="17" fontId="5" fillId="34" borderId="23" xfId="0" applyNumberFormat="1" applyFont="1" applyFill="1" applyBorder="1" applyAlignment="1">
      <alignment horizontal="center"/>
    </xf>
    <xf numFmtId="17" fontId="5" fillId="34" borderId="24" xfId="0" applyNumberFormat="1" applyFont="1" applyFill="1" applyBorder="1" applyAlignment="1">
      <alignment horizontal="center"/>
    </xf>
    <xf numFmtId="0" fontId="6" fillId="0" borderId="0" xfId="64" applyFont="1" applyAlignment="1">
      <alignment/>
      <protection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0" fillId="0" borderId="0" xfId="64" applyFont="1" applyFill="1" applyBorder="1" applyAlignment="1">
      <alignment horizontal="centerContinuous" vertical="center"/>
      <protection/>
    </xf>
    <xf numFmtId="0" fontId="8" fillId="0" borderId="0" xfId="64" applyFont="1" applyFill="1" applyBorder="1" applyAlignment="1">
      <alignment horizontal="centerContinuous" vertical="center"/>
      <protection/>
    </xf>
    <xf numFmtId="0" fontId="7" fillId="0" borderId="0" xfId="0" applyFont="1" applyAlignment="1">
      <alignment vertical="top"/>
    </xf>
    <xf numFmtId="0" fontId="8" fillId="0" borderId="0" xfId="64" applyFont="1" applyFill="1" applyAlignment="1">
      <alignment horizontal="centerContinuous" vertical="top"/>
      <protection/>
    </xf>
    <xf numFmtId="0" fontId="7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vertical="center" indent="3"/>
    </xf>
    <xf numFmtId="182" fontId="8" fillId="35" borderId="14" xfId="0" applyNumberFormat="1" applyFont="1" applyFill="1" applyBorder="1" applyAlignment="1">
      <alignment vertical="center"/>
    </xf>
    <xf numFmtId="166" fontId="0" fillId="0" borderId="0" xfId="66" applyNumberFormat="1" applyFont="1" applyAlignment="1">
      <alignment/>
    </xf>
    <xf numFmtId="0" fontId="8" fillId="34" borderId="13" xfId="0" applyFont="1" applyFill="1" applyBorder="1" applyAlignment="1">
      <alignment horizontal="left" vertical="center" indent="1"/>
    </xf>
    <xf numFmtId="17" fontId="5" fillId="35" borderId="25" xfId="0" applyNumberFormat="1" applyFont="1" applyFill="1" applyBorder="1" applyAlignment="1">
      <alignment horizontal="center" vertical="center"/>
    </xf>
    <xf numFmtId="17" fontId="5" fillId="34" borderId="26" xfId="0" applyNumberFormat="1" applyFont="1" applyFill="1" applyBorder="1" applyAlignment="1">
      <alignment horizontal="center"/>
    </xf>
    <xf numFmtId="17" fontId="5" fillId="34" borderId="27" xfId="0" applyNumberFormat="1" applyFont="1" applyFill="1" applyBorder="1" applyAlignment="1">
      <alignment horizontal="center"/>
    </xf>
    <xf numFmtId="17" fontId="5" fillId="34" borderId="28" xfId="0" applyNumberFormat="1" applyFont="1" applyFill="1" applyBorder="1" applyAlignment="1">
      <alignment horizontal="center"/>
    </xf>
    <xf numFmtId="17" fontId="5" fillId="34" borderId="2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8" fontId="4" fillId="0" borderId="0" xfId="63" applyNumberFormat="1" applyFont="1">
      <alignment/>
      <protection/>
    </xf>
    <xf numFmtId="170" fontId="4" fillId="0" borderId="0" xfId="66" applyNumberFormat="1" applyFont="1" applyAlignment="1">
      <alignment/>
    </xf>
    <xf numFmtId="185" fontId="7" fillId="0" borderId="0" xfId="0" applyNumberFormat="1" applyFont="1" applyAlignment="1">
      <alignment/>
    </xf>
    <xf numFmtId="17" fontId="8" fillId="35" borderId="30" xfId="0" applyNumberFormat="1" applyFont="1" applyFill="1" applyBorder="1" applyAlignment="1">
      <alignment horizontal="center" vertical="center"/>
    </xf>
    <xf numFmtId="182" fontId="6" fillId="0" borderId="0" xfId="63" applyNumberFormat="1" applyFont="1">
      <alignment/>
      <protection/>
    </xf>
    <xf numFmtId="166" fontId="6" fillId="0" borderId="0" xfId="66" applyNumberFormat="1" applyFont="1" applyAlignment="1">
      <alignment/>
    </xf>
    <xf numFmtId="0" fontId="4" fillId="0" borderId="0" xfId="64" applyFont="1" applyAlignment="1">
      <alignment/>
      <protection/>
    </xf>
    <xf numFmtId="166" fontId="6" fillId="0" borderId="0" xfId="66" applyNumberFormat="1" applyFont="1" applyAlignment="1">
      <alignment vertical="center"/>
    </xf>
    <xf numFmtId="0" fontId="4" fillId="0" borderId="0" xfId="64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173" fontId="7" fillId="34" borderId="31" xfId="0" applyNumberFormat="1" applyFont="1" applyFill="1" applyBorder="1" applyAlignment="1">
      <alignment vertical="center"/>
    </xf>
    <xf numFmtId="168" fontId="14" fillId="35" borderId="14" xfId="0" applyNumberFormat="1" applyFont="1" applyFill="1" applyBorder="1" applyAlignment="1">
      <alignment vertical="center"/>
    </xf>
    <xf numFmtId="168" fontId="14" fillId="34" borderId="20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7" fillId="37" borderId="32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left" vertical="center" indent="1"/>
    </xf>
    <xf numFmtId="0" fontId="6" fillId="37" borderId="32" xfId="0" applyFont="1" applyFill="1" applyBorder="1" applyAlignment="1">
      <alignment/>
    </xf>
    <xf numFmtId="191" fontId="7" fillId="37" borderId="19" xfId="0" applyNumberFormat="1" applyFont="1" applyFill="1" applyBorder="1" applyAlignment="1">
      <alignment/>
    </xf>
    <xf numFmtId="0" fontId="6" fillId="37" borderId="13" xfId="0" applyFont="1" applyFill="1" applyBorder="1" applyAlignment="1">
      <alignment horizontal="left" vertical="center" indent="1"/>
    </xf>
    <xf numFmtId="191" fontId="6" fillId="35" borderId="19" xfId="0" applyNumberFormat="1" applyFont="1" applyFill="1" applyBorder="1" applyAlignment="1">
      <alignment/>
    </xf>
    <xf numFmtId="191" fontId="6" fillId="34" borderId="19" xfId="0" applyNumberFormat="1" applyFont="1" applyFill="1" applyBorder="1" applyAlignment="1">
      <alignment/>
    </xf>
    <xf numFmtId="191" fontId="8" fillId="35" borderId="29" xfId="0" applyNumberFormat="1" applyFont="1" applyFill="1" applyBorder="1" applyAlignment="1">
      <alignment/>
    </xf>
    <xf numFmtId="191" fontId="8" fillId="34" borderId="29" xfId="0" applyNumberFormat="1" applyFont="1" applyFill="1" applyBorder="1" applyAlignment="1">
      <alignment/>
    </xf>
    <xf numFmtId="17" fontId="8" fillId="35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Alignment="1">
      <alignment/>
    </xf>
    <xf numFmtId="0" fontId="12" fillId="0" borderId="34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33" xfId="0" applyNumberFormat="1" applyFont="1" applyBorder="1" applyAlignment="1">
      <alignment/>
    </xf>
    <xf numFmtId="0" fontId="12" fillId="0" borderId="35" xfId="0" applyFont="1" applyBorder="1" applyAlignment="1">
      <alignment/>
    </xf>
    <xf numFmtId="3" fontId="12" fillId="0" borderId="3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2" fillId="0" borderId="34" xfId="0" applyNumberFormat="1" applyFont="1" applyBorder="1" applyAlignment="1">
      <alignment/>
    </xf>
    <xf numFmtId="3" fontId="12" fillId="35" borderId="33" xfId="0" applyNumberFormat="1" applyFont="1" applyFill="1" applyBorder="1" applyAlignment="1">
      <alignment/>
    </xf>
    <xf numFmtId="3" fontId="0" fillId="0" borderId="34" xfId="0" applyNumberFormat="1" applyBorder="1" applyAlignment="1">
      <alignment horizontal="center"/>
    </xf>
    <xf numFmtId="184" fontId="6" fillId="0" borderId="0" xfId="64" applyNumberFormat="1" applyFont="1" applyAlignment="1">
      <alignment/>
      <protection/>
    </xf>
    <xf numFmtId="0" fontId="13" fillId="0" borderId="0" xfId="0" applyFont="1" applyAlignment="1">
      <alignment horizontal="center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/>
    </xf>
    <xf numFmtId="10" fontId="7" fillId="0" borderId="0" xfId="66" applyNumberFormat="1" applyFont="1" applyAlignment="1">
      <alignment/>
    </xf>
    <xf numFmtId="185" fontId="9" fillId="0" borderId="0" xfId="63" applyNumberFormat="1" applyFont="1">
      <alignment/>
      <protection/>
    </xf>
    <xf numFmtId="166" fontId="7" fillId="0" borderId="0" xfId="66" applyNumberFormat="1" applyFont="1" applyAlignment="1">
      <alignment/>
    </xf>
    <xf numFmtId="182" fontId="6" fillId="0" borderId="0" xfId="0" applyNumberFormat="1" applyFont="1" applyAlignment="1">
      <alignment vertical="center"/>
    </xf>
    <xf numFmtId="166" fontId="0" fillId="0" borderId="34" xfId="66" applyNumberFormat="1" applyBorder="1" applyAlignment="1">
      <alignment horizontal="center"/>
    </xf>
    <xf numFmtId="166" fontId="12" fillId="0" borderId="33" xfId="66" applyNumberFormat="1" applyFont="1" applyBorder="1" applyAlignment="1">
      <alignment horizontal="center"/>
    </xf>
    <xf numFmtId="166" fontId="12" fillId="0" borderId="35" xfId="66" applyNumberFormat="1" applyFont="1" applyBorder="1" applyAlignment="1">
      <alignment horizontal="center"/>
    </xf>
    <xf numFmtId="166" fontId="12" fillId="0" borderId="34" xfId="66" applyNumberFormat="1" applyFont="1" applyBorder="1" applyAlignment="1">
      <alignment horizontal="center"/>
    </xf>
    <xf numFmtId="166" fontId="12" fillId="35" borderId="33" xfId="66" applyNumberFormat="1" applyFont="1" applyFill="1" applyBorder="1" applyAlignment="1">
      <alignment horizontal="center"/>
    </xf>
    <xf numFmtId="2" fontId="9" fillId="0" borderId="0" xfId="63" applyNumberFormat="1" applyFont="1" applyAlignment="1">
      <alignment vertical="center"/>
      <protection/>
    </xf>
    <xf numFmtId="43" fontId="0" fillId="37" borderId="0" xfId="50" applyFont="1" applyFill="1" applyAlignment="1">
      <alignment/>
    </xf>
    <xf numFmtId="166" fontId="9" fillId="0" borderId="0" xfId="66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82" fontId="6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166" fontId="4" fillId="0" borderId="0" xfId="66" applyNumberFormat="1" applyFont="1" applyAlignment="1">
      <alignment/>
    </xf>
    <xf numFmtId="10" fontId="6" fillId="0" borderId="0" xfId="66" applyNumberFormat="1" applyFont="1" applyAlignment="1">
      <alignment vertical="center"/>
    </xf>
    <xf numFmtId="173" fontId="14" fillId="34" borderId="36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66" fontId="6" fillId="0" borderId="0" xfId="66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185" fontId="14" fillId="35" borderId="13" xfId="0" applyNumberFormat="1" applyFont="1" applyFill="1" applyBorder="1" applyAlignment="1">
      <alignment vertical="center"/>
    </xf>
    <xf numFmtId="166" fontId="14" fillId="34" borderId="13" xfId="66" applyNumberFormat="1" applyFont="1" applyFill="1" applyBorder="1" applyAlignment="1">
      <alignment vertical="center"/>
    </xf>
    <xf numFmtId="185" fontId="0" fillId="0" borderId="0" xfId="0" applyNumberFormat="1" applyAlignment="1">
      <alignment/>
    </xf>
    <xf numFmtId="166" fontId="14" fillId="35" borderId="13" xfId="66" applyNumberFormat="1" applyFont="1" applyFill="1" applyBorder="1" applyAlignment="1">
      <alignment vertical="center"/>
    </xf>
    <xf numFmtId="178" fontId="9" fillId="0" borderId="0" xfId="63" applyNumberFormat="1" applyFont="1">
      <alignment/>
      <protection/>
    </xf>
    <xf numFmtId="177" fontId="14" fillId="34" borderId="22" xfId="66" applyNumberFormat="1" applyFont="1" applyFill="1" applyBorder="1" applyAlignment="1">
      <alignment vertical="center"/>
    </xf>
    <xf numFmtId="177" fontId="14" fillId="35" borderId="13" xfId="66" applyNumberFormat="1" applyFont="1" applyFill="1" applyBorder="1" applyAlignment="1">
      <alignment vertical="center"/>
    </xf>
    <xf numFmtId="168" fontId="22" fillId="35" borderId="14" xfId="0" applyNumberFormat="1" applyFont="1" applyFill="1" applyBorder="1" applyAlignment="1">
      <alignment vertical="center"/>
    </xf>
    <xf numFmtId="194" fontId="14" fillId="34" borderId="22" xfId="66" applyNumberFormat="1" applyFont="1" applyFill="1" applyBorder="1" applyAlignment="1">
      <alignment vertical="center"/>
    </xf>
    <xf numFmtId="1" fontId="6" fillId="0" borderId="0" xfId="63" applyNumberFormat="1" applyFont="1">
      <alignment/>
      <protection/>
    </xf>
    <xf numFmtId="195" fontId="9" fillId="0" borderId="0" xfId="63" applyNumberFormat="1" applyFont="1" applyAlignment="1">
      <alignment vertical="center"/>
      <protection/>
    </xf>
    <xf numFmtId="189" fontId="7" fillId="0" borderId="0" xfId="0" applyNumberFormat="1" applyFont="1" applyAlignment="1">
      <alignment/>
    </xf>
    <xf numFmtId="170" fontId="6" fillId="0" borderId="0" xfId="66" applyNumberFormat="1" applyFont="1" applyAlignment="1">
      <alignment vertical="center"/>
    </xf>
    <xf numFmtId="166" fontId="6" fillId="0" borderId="0" xfId="63" applyNumberFormat="1" applyFont="1">
      <alignment/>
      <protection/>
    </xf>
    <xf numFmtId="182" fontId="24" fillId="0" borderId="0" xfId="0" applyNumberFormat="1" applyFont="1" applyFill="1" applyBorder="1" applyAlignment="1">
      <alignment vertical="center"/>
    </xf>
    <xf numFmtId="173" fontId="24" fillId="0" borderId="0" xfId="0" applyNumberFormat="1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vertical="center"/>
    </xf>
    <xf numFmtId="173" fontId="23" fillId="0" borderId="0" xfId="0" applyNumberFormat="1" applyFont="1" applyFill="1" applyBorder="1" applyAlignment="1">
      <alignment vertical="center"/>
    </xf>
    <xf numFmtId="0" fontId="24" fillId="0" borderId="0" xfId="62" applyFont="1" applyFill="1" applyBorder="1" applyAlignment="1">
      <alignment vertical="center"/>
      <protection/>
    </xf>
    <xf numFmtId="198" fontId="24" fillId="0" borderId="0" xfId="50" applyNumberFormat="1" applyFont="1" applyFill="1" applyBorder="1" applyAlignment="1">
      <alignment vertical="center"/>
    </xf>
    <xf numFmtId="9" fontId="24" fillId="0" borderId="0" xfId="66" applyFont="1" applyFill="1" applyBorder="1" applyAlignment="1">
      <alignment horizontal="right" vertical="center"/>
    </xf>
    <xf numFmtId="9" fontId="24" fillId="0" borderId="0" xfId="66" applyFont="1" applyFill="1" applyBorder="1" applyAlignment="1">
      <alignment vertical="center"/>
    </xf>
    <xf numFmtId="0" fontId="24" fillId="0" borderId="0" xfId="64" applyFont="1" applyAlignment="1">
      <alignment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left" indent="1"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85" fontId="24" fillId="0" borderId="0" xfId="0" applyNumberFormat="1" applyFont="1" applyAlignment="1">
      <alignment/>
    </xf>
    <xf numFmtId="0" fontId="24" fillId="0" borderId="0" xfId="64" applyFont="1" applyAlignment="1">
      <alignment/>
      <protection/>
    </xf>
    <xf numFmtId="0" fontId="24" fillId="0" borderId="0" xfId="64" applyFont="1" applyFill="1" applyBorder="1" applyAlignment="1">
      <alignment horizontal="left" indent="1"/>
      <protection/>
    </xf>
    <xf numFmtId="173" fontId="24" fillId="0" borderId="0" xfId="64" applyNumberFormat="1" applyFont="1" applyFill="1" applyBorder="1" applyAlignment="1">
      <alignment/>
      <protection/>
    </xf>
    <xf numFmtId="166" fontId="24" fillId="0" borderId="0" xfId="66" applyNumberFormat="1" applyFont="1" applyFill="1" applyBorder="1" applyAlignment="1">
      <alignment vertical="center"/>
    </xf>
    <xf numFmtId="0" fontId="24" fillId="0" borderId="0" xfId="63" applyFont="1">
      <alignment/>
      <protection/>
    </xf>
    <xf numFmtId="10" fontId="24" fillId="0" borderId="0" xfId="66" applyNumberFormat="1" applyFont="1" applyAlignment="1">
      <alignment/>
    </xf>
    <xf numFmtId="0" fontId="24" fillId="0" borderId="0" xfId="64" applyFont="1" applyFill="1" applyBorder="1" applyAlignment="1">
      <alignment/>
      <protection/>
    </xf>
    <xf numFmtId="0" fontId="24" fillId="0" borderId="0" xfId="63" applyFont="1" applyFill="1" applyBorder="1">
      <alignment/>
      <protection/>
    </xf>
    <xf numFmtId="0" fontId="24" fillId="0" borderId="0" xfId="0" applyFont="1" applyFill="1" applyBorder="1" applyAlignment="1">
      <alignment horizontal="left" vertical="center" indent="3"/>
    </xf>
    <xf numFmtId="9" fontId="24" fillId="0" borderId="0" xfId="66" applyNumberFormat="1" applyFont="1" applyFill="1" applyBorder="1" applyAlignment="1">
      <alignment vertical="center"/>
    </xf>
    <xf numFmtId="177" fontId="24" fillId="0" borderId="0" xfId="66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/>
    </xf>
    <xf numFmtId="17" fontId="83" fillId="38" borderId="0" xfId="0" applyNumberFormat="1" applyFont="1" applyFill="1" applyBorder="1" applyAlignment="1">
      <alignment horizontal="center"/>
    </xf>
    <xf numFmtId="17" fontId="83" fillId="38" borderId="0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 quotePrefix="1">
      <alignment horizontal="left" vertical="center" indent="1"/>
    </xf>
    <xf numFmtId="182" fontId="24" fillId="0" borderId="37" xfId="0" applyNumberFormat="1" applyFont="1" applyFill="1" applyBorder="1" applyAlignment="1">
      <alignment vertical="center"/>
    </xf>
    <xf numFmtId="166" fontId="24" fillId="0" borderId="37" xfId="66" applyNumberFormat="1" applyFont="1" applyFill="1" applyBorder="1" applyAlignment="1">
      <alignment vertical="center"/>
    </xf>
    <xf numFmtId="0" fontId="24" fillId="0" borderId="38" xfId="0" applyFont="1" applyFill="1" applyBorder="1" applyAlignment="1">
      <alignment horizontal="left" vertical="center" indent="1"/>
    </xf>
    <xf numFmtId="182" fontId="24" fillId="0" borderId="38" xfId="0" applyNumberFormat="1" applyFont="1" applyFill="1" applyBorder="1" applyAlignment="1">
      <alignment vertical="center"/>
    </xf>
    <xf numFmtId="166" fontId="24" fillId="0" borderId="38" xfId="66" applyNumberFormat="1" applyFont="1" applyFill="1" applyBorder="1" applyAlignment="1">
      <alignment vertical="center"/>
    </xf>
    <xf numFmtId="0" fontId="24" fillId="0" borderId="38" xfId="0" applyFont="1" applyFill="1" applyBorder="1" applyAlignment="1" quotePrefix="1">
      <alignment horizontal="left" vertical="center" indent="1"/>
    </xf>
    <xf numFmtId="0" fontId="84" fillId="39" borderId="0" xfId="0" applyFont="1" applyFill="1" applyAlignment="1">
      <alignment horizontal="center" vertical="center"/>
    </xf>
    <xf numFmtId="17" fontId="84" fillId="39" borderId="0" xfId="0" applyNumberFormat="1" applyFont="1" applyFill="1" applyAlignment="1">
      <alignment horizontal="center" vertical="center"/>
    </xf>
    <xf numFmtId="0" fontId="24" fillId="0" borderId="39" xfId="0" applyFont="1" applyBorder="1" applyAlignment="1">
      <alignment vertical="center"/>
    </xf>
    <xf numFmtId="3" fontId="24" fillId="0" borderId="39" xfId="0" applyNumberFormat="1" applyFont="1" applyBorder="1" applyAlignment="1">
      <alignment horizontal="right" vertical="center"/>
    </xf>
    <xf numFmtId="10" fontId="24" fillId="0" borderId="39" xfId="0" applyNumberFormat="1" applyFont="1" applyBorder="1" applyAlignment="1">
      <alignment horizontal="right" vertical="center"/>
    </xf>
    <xf numFmtId="0" fontId="83" fillId="38" borderId="40" xfId="62" applyFont="1" applyFill="1" applyBorder="1" applyAlignment="1">
      <alignment vertical="center"/>
      <protection/>
    </xf>
    <xf numFmtId="198" fontId="83" fillId="38" borderId="40" xfId="50" applyNumberFormat="1" applyFont="1" applyFill="1" applyBorder="1" applyAlignment="1">
      <alignment vertical="center"/>
    </xf>
    <xf numFmtId="0" fontId="83" fillId="38" borderId="40" xfId="62" applyFont="1" applyFill="1" applyBorder="1" applyAlignment="1">
      <alignment horizontal="left" vertical="center"/>
      <protection/>
    </xf>
    <xf numFmtId="17" fontId="83" fillId="38" borderId="40" xfId="62" applyNumberFormat="1" applyFont="1" applyFill="1" applyBorder="1" applyAlignment="1">
      <alignment horizontal="center" vertical="center"/>
      <protection/>
    </xf>
    <xf numFmtId="0" fontId="83" fillId="38" borderId="40" xfId="62" applyFont="1" applyFill="1" applyBorder="1" applyAlignment="1">
      <alignment horizontal="center" vertical="center"/>
      <protection/>
    </xf>
    <xf numFmtId="194" fontId="23" fillId="0" borderId="0" xfId="66" applyNumberFormat="1" applyFont="1" applyFill="1" applyBorder="1" applyAlignment="1">
      <alignment vertical="center"/>
    </xf>
    <xf numFmtId="0" fontId="23" fillId="6" borderId="41" xfId="0" applyFont="1" applyFill="1" applyBorder="1" applyAlignment="1">
      <alignment horizontal="left" vertical="center" indent="1"/>
    </xf>
    <xf numFmtId="182" fontId="23" fillId="6" borderId="41" xfId="0" applyNumberFormat="1" applyFont="1" applyFill="1" applyBorder="1" applyAlignment="1">
      <alignment vertical="center"/>
    </xf>
    <xf numFmtId="173" fontId="23" fillId="6" borderId="41" xfId="0" applyNumberFormat="1" applyFont="1" applyFill="1" applyBorder="1" applyAlignment="1">
      <alignment vertical="center"/>
    </xf>
    <xf numFmtId="177" fontId="23" fillId="6" borderId="41" xfId="66" applyNumberFormat="1" applyFont="1" applyFill="1" applyBorder="1" applyAlignment="1">
      <alignment vertical="center"/>
    </xf>
    <xf numFmtId="0" fontId="24" fillId="0" borderId="41" xfId="0" applyFont="1" applyFill="1" applyBorder="1" applyAlignment="1">
      <alignment horizontal="left" vertical="center" indent="2"/>
    </xf>
    <xf numFmtId="182" fontId="24" fillId="0" borderId="41" xfId="0" applyNumberFormat="1" applyFont="1" applyFill="1" applyBorder="1" applyAlignment="1">
      <alignment vertical="center"/>
    </xf>
    <xf numFmtId="173" fontId="24" fillId="0" borderId="41" xfId="0" applyNumberFormat="1" applyFont="1" applyFill="1" applyBorder="1" applyAlignment="1">
      <alignment vertical="center"/>
    </xf>
    <xf numFmtId="177" fontId="24" fillId="0" borderId="41" xfId="66" applyNumberFormat="1" applyFont="1" applyFill="1" applyBorder="1" applyAlignment="1">
      <alignment vertical="center"/>
    </xf>
    <xf numFmtId="0" fontId="24" fillId="0" borderId="41" xfId="0" applyFont="1" applyFill="1" applyBorder="1" applyAlignment="1">
      <alignment horizontal="left" vertical="center" wrapText="1" indent="2"/>
    </xf>
    <xf numFmtId="177" fontId="24" fillId="0" borderId="41" xfId="66" applyNumberFormat="1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left" vertical="center" wrapText="1" indent="2"/>
    </xf>
    <xf numFmtId="183" fontId="83" fillId="38" borderId="40" xfId="50" applyNumberFormat="1" applyFont="1" applyFill="1" applyBorder="1" applyAlignment="1">
      <alignment vertical="center"/>
    </xf>
    <xf numFmtId="0" fontId="83" fillId="38" borderId="40" xfId="0" applyFont="1" applyFill="1" applyBorder="1" applyAlignment="1">
      <alignment horizontal="left" vertical="center" indent="1"/>
    </xf>
    <xf numFmtId="17" fontId="83" fillId="38" borderId="0" xfId="0" applyNumberFormat="1" applyFont="1" applyFill="1" applyBorder="1" applyAlignment="1">
      <alignment horizontal="center" vertical="center"/>
    </xf>
    <xf numFmtId="0" fontId="85" fillId="38" borderId="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indent="1"/>
    </xf>
    <xf numFmtId="0" fontId="24" fillId="0" borderId="41" xfId="0" applyFont="1" applyFill="1" applyBorder="1" applyAlignment="1">
      <alignment/>
    </xf>
    <xf numFmtId="0" fontId="23" fillId="12" borderId="41" xfId="0" applyFont="1" applyFill="1" applyBorder="1" applyAlignment="1">
      <alignment horizontal="left" vertical="center" indent="1"/>
    </xf>
    <xf numFmtId="185" fontId="23" fillId="12" borderId="41" xfId="0" applyNumberFormat="1" applyFont="1" applyFill="1" applyBorder="1" applyAlignment="1">
      <alignment vertical="center"/>
    </xf>
    <xf numFmtId="17" fontId="83" fillId="38" borderId="0" xfId="0" applyNumberFormat="1" applyFont="1" applyFill="1" applyBorder="1" applyAlignment="1">
      <alignment horizontal="center"/>
    </xf>
    <xf numFmtId="0" fontId="24" fillId="0" borderId="37" xfId="0" applyFont="1" applyFill="1" applyBorder="1" applyAlignment="1">
      <alignment horizontal="left" vertical="center" indent="1"/>
    </xf>
    <xf numFmtId="173" fontId="24" fillId="0" borderId="37" xfId="0" applyNumberFormat="1" applyFont="1" applyFill="1" applyBorder="1" applyAlignment="1">
      <alignment vertical="center"/>
    </xf>
    <xf numFmtId="0" fontId="24" fillId="0" borderId="42" xfId="0" applyFont="1" applyFill="1" applyBorder="1" applyAlignment="1">
      <alignment horizontal="left" vertical="center" indent="3"/>
    </xf>
    <xf numFmtId="173" fontId="24" fillId="0" borderId="42" xfId="0" applyNumberFormat="1" applyFont="1" applyFill="1" applyBorder="1" applyAlignment="1">
      <alignment vertical="center"/>
    </xf>
    <xf numFmtId="0" fontId="24" fillId="0" borderId="38" xfId="0" applyFont="1" applyFill="1" applyBorder="1" applyAlignment="1">
      <alignment horizontal="left" vertical="center" indent="3"/>
    </xf>
    <xf numFmtId="9" fontId="24" fillId="0" borderId="38" xfId="66" applyFont="1" applyFill="1" applyBorder="1" applyAlignment="1">
      <alignment horizontal="right" vertical="center"/>
    </xf>
    <xf numFmtId="9" fontId="24" fillId="0" borderId="38" xfId="66" applyFont="1" applyFill="1" applyBorder="1" applyAlignment="1">
      <alignment vertical="center"/>
    </xf>
    <xf numFmtId="0" fontId="24" fillId="0" borderId="38" xfId="0" applyFont="1" applyFill="1" applyBorder="1" applyAlignment="1">
      <alignment/>
    </xf>
    <xf numFmtId="0" fontId="23" fillId="12" borderId="38" xfId="0" applyFont="1" applyFill="1" applyBorder="1" applyAlignment="1">
      <alignment horizontal="left" vertical="center" indent="1"/>
    </xf>
    <xf numFmtId="168" fontId="86" fillId="12" borderId="38" xfId="0" applyNumberFormat="1" applyFont="1" applyFill="1" applyBorder="1" applyAlignment="1">
      <alignment vertical="center"/>
    </xf>
    <xf numFmtId="182" fontId="83" fillId="38" borderId="40" xfId="0" applyNumberFormat="1" applyFont="1" applyFill="1" applyBorder="1" applyAlignment="1">
      <alignment vertical="center"/>
    </xf>
    <xf numFmtId="177" fontId="83" fillId="38" borderId="40" xfId="66" applyNumberFormat="1" applyFont="1" applyFill="1" applyBorder="1" applyAlignment="1">
      <alignment vertical="center"/>
    </xf>
    <xf numFmtId="166" fontId="83" fillId="38" borderId="40" xfId="66" applyNumberFormat="1" applyFont="1" applyFill="1" applyBorder="1" applyAlignment="1">
      <alignment vertical="center"/>
    </xf>
    <xf numFmtId="173" fontId="25" fillId="0" borderId="37" xfId="0" applyNumberFormat="1" applyFont="1" applyFill="1" applyBorder="1" applyAlignment="1">
      <alignment vertical="center"/>
    </xf>
    <xf numFmtId="0" fontId="25" fillId="0" borderId="43" xfId="0" applyFont="1" applyFill="1" applyBorder="1" applyAlignment="1">
      <alignment horizontal="left" vertical="center" indent="3"/>
    </xf>
    <xf numFmtId="173" fontId="25" fillId="0" borderId="43" xfId="0" applyNumberFormat="1" applyFont="1" applyFill="1" applyBorder="1" applyAlignment="1">
      <alignment vertical="center"/>
    </xf>
    <xf numFmtId="0" fontId="25" fillId="0" borderId="38" xfId="0" applyFont="1" applyFill="1" applyBorder="1" applyAlignment="1">
      <alignment horizontal="left" vertical="center" indent="3"/>
    </xf>
    <xf numFmtId="9" fontId="25" fillId="0" borderId="38" xfId="66" applyFont="1" applyFill="1" applyBorder="1" applyAlignment="1">
      <alignment horizontal="right" vertical="center"/>
    </xf>
    <xf numFmtId="9" fontId="25" fillId="0" borderId="38" xfId="66" applyFont="1" applyFill="1" applyBorder="1" applyAlignment="1">
      <alignment vertical="center"/>
    </xf>
    <xf numFmtId="0" fontId="25" fillId="0" borderId="38" xfId="0" applyFont="1" applyFill="1" applyBorder="1" applyAlignment="1">
      <alignment/>
    </xf>
    <xf numFmtId="168" fontId="26" fillId="12" borderId="38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3"/>
    </xf>
    <xf numFmtId="9" fontId="25" fillId="0" borderId="0" xfId="66" applyNumberFormat="1" applyFont="1" applyFill="1" applyBorder="1" applyAlignment="1">
      <alignment vertical="center"/>
    </xf>
    <xf numFmtId="9" fontId="25" fillId="0" borderId="0" xfId="66" applyFont="1" applyFill="1" applyBorder="1" applyAlignment="1">
      <alignment vertical="center"/>
    </xf>
    <xf numFmtId="166" fontId="27" fillId="0" borderId="0" xfId="66" applyNumberFormat="1" applyFont="1" applyFill="1" applyBorder="1" applyAlignment="1">
      <alignment vertical="center"/>
    </xf>
    <xf numFmtId="9" fontId="25" fillId="0" borderId="0" xfId="66" applyFont="1" applyFill="1" applyBorder="1" applyAlignment="1">
      <alignment horizontal="right" vertical="center"/>
    </xf>
    <xf numFmtId="0" fontId="27" fillId="0" borderId="0" xfId="63" applyFont="1" applyFill="1" applyBorder="1">
      <alignment/>
      <protection/>
    </xf>
    <xf numFmtId="185" fontId="87" fillId="38" borderId="40" xfId="0" applyNumberFormat="1" applyFont="1" applyFill="1" applyBorder="1" applyAlignment="1">
      <alignment vertical="center"/>
    </xf>
    <xf numFmtId="177" fontId="87" fillId="38" borderId="40" xfId="66" applyNumberFormat="1" applyFont="1" applyFill="1" applyBorder="1" applyAlignment="1">
      <alignment vertical="center"/>
    </xf>
    <xf numFmtId="182" fontId="87" fillId="38" borderId="40" xfId="0" applyNumberFormat="1" applyFont="1" applyFill="1" applyBorder="1" applyAlignment="1">
      <alignment vertical="center"/>
    </xf>
    <xf numFmtId="166" fontId="87" fillId="38" borderId="40" xfId="66" applyNumberFormat="1" applyFont="1" applyFill="1" applyBorder="1" applyAlignment="1">
      <alignment vertical="center"/>
    </xf>
    <xf numFmtId="173" fontId="83" fillId="38" borderId="0" xfId="64" applyNumberFormat="1" applyFont="1" applyFill="1" applyBorder="1" applyAlignment="1">
      <alignment horizontal="center" vertical="center" wrapText="1"/>
      <protection/>
    </xf>
    <xf numFmtId="0" fontId="24" fillId="0" borderId="37" xfId="64" applyFont="1" applyFill="1" applyBorder="1" applyAlignment="1">
      <alignment horizontal="left" indent="1"/>
      <protection/>
    </xf>
    <xf numFmtId="184" fontId="24" fillId="0" borderId="37" xfId="64" applyNumberFormat="1" applyFont="1" applyFill="1" applyBorder="1" applyAlignment="1">
      <alignment/>
      <protection/>
    </xf>
    <xf numFmtId="0" fontId="24" fillId="0" borderId="38" xfId="64" applyFont="1" applyFill="1" applyBorder="1" applyAlignment="1">
      <alignment horizontal="left" indent="1"/>
      <protection/>
    </xf>
    <xf numFmtId="0" fontId="83" fillId="38" borderId="40" xfId="64" applyFont="1" applyFill="1" applyBorder="1" applyAlignment="1">
      <alignment horizontal="center" vertical="center"/>
      <protection/>
    </xf>
    <xf numFmtId="184" fontId="83" fillId="38" borderId="40" xfId="64" applyNumberFormat="1" applyFont="1" applyFill="1" applyBorder="1" applyAlignment="1">
      <alignment vertical="center"/>
      <protection/>
    </xf>
    <xf numFmtId="0" fontId="83" fillId="38" borderId="0" xfId="0" applyFont="1" applyFill="1" applyBorder="1" applyAlignment="1">
      <alignment horizontal="left" vertical="center" indent="1"/>
    </xf>
    <xf numFmtId="17" fontId="83" fillId="38" borderId="0" xfId="62" applyNumberFormat="1" applyFont="1" applyFill="1" applyBorder="1" applyAlignment="1">
      <alignment horizontal="center" vertical="center"/>
      <protection/>
    </xf>
    <xf numFmtId="0" fontId="24" fillId="0" borderId="37" xfId="62" applyFont="1" applyFill="1" applyBorder="1" applyAlignment="1">
      <alignment vertical="center"/>
      <protection/>
    </xf>
    <xf numFmtId="198" fontId="24" fillId="0" borderId="37" xfId="50" applyNumberFormat="1" applyFont="1" applyFill="1" applyBorder="1" applyAlignment="1">
      <alignment vertical="center"/>
    </xf>
    <xf numFmtId="0" fontId="24" fillId="0" borderId="38" xfId="62" applyFont="1" applyFill="1" applyBorder="1" applyAlignment="1">
      <alignment vertical="center"/>
      <protection/>
    </xf>
    <xf numFmtId="198" fontId="83" fillId="38" borderId="44" xfId="50" applyNumberFormat="1" applyFont="1" applyFill="1" applyBorder="1" applyAlignment="1">
      <alignment vertical="center"/>
    </xf>
    <xf numFmtId="0" fontId="23" fillId="0" borderId="37" xfId="0" applyFont="1" applyFill="1" applyBorder="1" applyAlignment="1">
      <alignment horizontal="left" vertical="center" indent="1"/>
    </xf>
    <xf numFmtId="182" fontId="23" fillId="0" borderId="37" xfId="0" applyNumberFormat="1" applyFont="1" applyFill="1" applyBorder="1" applyAlignment="1">
      <alignment vertical="center"/>
    </xf>
    <xf numFmtId="0" fontId="23" fillId="0" borderId="38" xfId="0" applyFont="1" applyFill="1" applyBorder="1" applyAlignment="1">
      <alignment horizontal="left" vertical="center" indent="1"/>
    </xf>
    <xf numFmtId="173" fontId="83" fillId="38" borderId="40" xfId="0" applyNumberFormat="1" applyFont="1" applyFill="1" applyBorder="1" applyAlignment="1">
      <alignment vertical="center"/>
    </xf>
    <xf numFmtId="176" fontId="83" fillId="38" borderId="40" xfId="66" applyNumberFormat="1" applyFont="1" applyFill="1" applyBorder="1" applyAlignment="1">
      <alignment horizontal="right" vertical="center"/>
    </xf>
    <xf numFmtId="0" fontId="88" fillId="39" borderId="45" xfId="0" applyFont="1" applyFill="1" applyBorder="1" applyAlignment="1">
      <alignment horizontal="center" vertical="center"/>
    </xf>
    <xf numFmtId="17" fontId="88" fillId="39" borderId="45" xfId="0" applyNumberFormat="1" applyFont="1" applyFill="1" applyBorder="1" applyAlignment="1">
      <alignment horizontal="center" vertical="center"/>
    </xf>
    <xf numFmtId="0" fontId="23" fillId="40" borderId="0" xfId="0" applyFont="1" applyFill="1" applyAlignment="1">
      <alignment vertical="center"/>
    </xf>
    <xf numFmtId="0" fontId="24" fillId="40" borderId="0" xfId="0" applyFont="1" applyFill="1" applyAlignment="1">
      <alignment vertical="center"/>
    </xf>
    <xf numFmtId="0" fontId="24" fillId="40" borderId="0" xfId="0" applyFont="1" applyFill="1" applyAlignment="1">
      <alignment horizontal="center" vertical="center"/>
    </xf>
    <xf numFmtId="2" fontId="24" fillId="40" borderId="0" xfId="0" applyNumberFormat="1" applyFont="1" applyFill="1" applyAlignment="1">
      <alignment horizontal="center" vertical="center"/>
    </xf>
    <xf numFmtId="0" fontId="23" fillId="40" borderId="46" xfId="0" applyFont="1" applyFill="1" applyBorder="1" applyAlignment="1">
      <alignment vertical="center"/>
    </xf>
    <xf numFmtId="0" fontId="24" fillId="40" borderId="46" xfId="0" applyFont="1" applyFill="1" applyBorder="1" applyAlignment="1">
      <alignment vertical="center"/>
    </xf>
    <xf numFmtId="0" fontId="24" fillId="40" borderId="46" xfId="0" applyFont="1" applyFill="1" applyBorder="1" applyAlignment="1">
      <alignment horizontal="center" vertical="center"/>
    </xf>
    <xf numFmtId="3" fontId="24" fillId="40" borderId="46" xfId="0" applyNumberFormat="1" applyFont="1" applyFill="1" applyBorder="1" applyAlignment="1">
      <alignment horizontal="center" vertical="center"/>
    </xf>
    <xf numFmtId="0" fontId="83" fillId="38" borderId="0" xfId="62" applyFont="1" applyFill="1" applyBorder="1" applyAlignment="1">
      <alignment horizontal="center" vertical="center"/>
      <protection/>
    </xf>
    <xf numFmtId="182" fontId="83" fillId="38" borderId="0" xfId="0" applyNumberFormat="1" applyFont="1" applyFill="1" applyBorder="1" applyAlignment="1">
      <alignment vertical="center"/>
    </xf>
    <xf numFmtId="204" fontId="83" fillId="38" borderId="0" xfId="0" applyNumberFormat="1" applyFont="1" applyFill="1" applyBorder="1" applyAlignment="1">
      <alignment vertical="center"/>
    </xf>
    <xf numFmtId="176" fontId="83" fillId="38" borderId="0" xfId="66" applyNumberFormat="1" applyFont="1" applyFill="1" applyBorder="1" applyAlignment="1">
      <alignment horizontal="center" vertical="center"/>
    </xf>
    <xf numFmtId="173" fontId="24" fillId="0" borderId="37" xfId="64" applyNumberFormat="1" applyFont="1" applyFill="1" applyBorder="1" applyAlignment="1">
      <alignment/>
      <protection/>
    </xf>
    <xf numFmtId="0" fontId="83" fillId="38" borderId="44" xfId="64" applyFont="1" applyFill="1" applyBorder="1" applyAlignment="1">
      <alignment horizontal="center" vertical="center"/>
      <protection/>
    </xf>
    <xf numFmtId="185" fontId="83" fillId="38" borderId="44" xfId="64" applyNumberFormat="1" applyFont="1" applyFill="1" applyBorder="1" applyAlignment="1">
      <alignment vertical="center"/>
      <protection/>
    </xf>
    <xf numFmtId="17" fontId="83" fillId="38" borderId="0" xfId="61" applyNumberFormat="1" applyFont="1" applyFill="1" applyBorder="1" applyAlignment="1">
      <alignment horizontal="center" vertical="center"/>
      <protection/>
    </xf>
    <xf numFmtId="17" fontId="83" fillId="38" borderId="0" xfId="61" applyNumberFormat="1" applyFont="1" applyFill="1" applyBorder="1" applyAlignment="1">
      <alignment horizontal="center"/>
      <protection/>
    </xf>
    <xf numFmtId="0" fontId="0" fillId="0" borderId="0" xfId="61">
      <alignment/>
      <protection/>
    </xf>
    <xf numFmtId="173" fontId="25" fillId="0" borderId="37" xfId="61" applyNumberFormat="1" applyFont="1" applyFill="1" applyBorder="1" applyAlignment="1">
      <alignment vertical="center"/>
      <protection/>
    </xf>
    <xf numFmtId="0" fontId="25" fillId="0" borderId="43" xfId="61" applyFont="1" applyFill="1" applyBorder="1" applyAlignment="1">
      <alignment horizontal="left" vertical="center" indent="3"/>
      <protection/>
    </xf>
    <xf numFmtId="173" fontId="25" fillId="0" borderId="43" xfId="61" applyNumberFormat="1" applyFont="1" applyFill="1" applyBorder="1" applyAlignment="1">
      <alignment vertical="center"/>
      <protection/>
    </xf>
    <xf numFmtId="173" fontId="26" fillId="0" borderId="37" xfId="61" applyNumberFormat="1" applyFont="1" applyFill="1" applyBorder="1" applyAlignment="1">
      <alignment vertical="center"/>
      <protection/>
    </xf>
    <xf numFmtId="0" fontId="24" fillId="0" borderId="43" xfId="61" applyFont="1" applyFill="1" applyBorder="1" applyAlignment="1">
      <alignment horizontal="left" vertical="center" indent="1"/>
      <protection/>
    </xf>
    <xf numFmtId="0" fontId="24" fillId="0" borderId="0" xfId="61" applyFont="1" applyFill="1" applyBorder="1" applyAlignment="1">
      <alignment horizontal="left" vertical="center" indent="1"/>
      <protection/>
    </xf>
    <xf numFmtId="173" fontId="25" fillId="0" borderId="0" xfId="61" applyNumberFormat="1" applyFont="1" applyFill="1" applyBorder="1" applyAlignment="1">
      <alignment vertical="center"/>
      <protection/>
    </xf>
    <xf numFmtId="0" fontId="24" fillId="0" borderId="37" xfId="61" applyFont="1" applyFill="1" applyBorder="1" applyAlignment="1">
      <alignment horizontal="left" vertical="center" indent="1"/>
      <protection/>
    </xf>
    <xf numFmtId="0" fontId="25" fillId="0" borderId="38" xfId="61" applyFont="1" applyFill="1" applyBorder="1" applyAlignment="1">
      <alignment horizontal="left" vertical="center" indent="3"/>
      <protection/>
    </xf>
    <xf numFmtId="9" fontId="25" fillId="0" borderId="38" xfId="67" applyFont="1" applyFill="1" applyBorder="1" applyAlignment="1">
      <alignment horizontal="right" vertical="center"/>
    </xf>
    <xf numFmtId="9" fontId="25" fillId="0" borderId="38" xfId="67" applyFont="1" applyFill="1" applyBorder="1" applyAlignment="1">
      <alignment vertical="center"/>
    </xf>
    <xf numFmtId="0" fontId="24" fillId="0" borderId="37" xfId="61" applyFont="1" applyFill="1" applyBorder="1" applyAlignment="1">
      <alignment horizontal="left" vertical="center" wrapText="1" indent="1"/>
      <protection/>
    </xf>
    <xf numFmtId="0" fontId="24" fillId="0" borderId="38" xfId="61" applyFont="1" applyFill="1" applyBorder="1">
      <alignment/>
      <protection/>
    </xf>
    <xf numFmtId="0" fontId="25" fillId="0" borderId="38" xfId="61" applyFont="1" applyFill="1" applyBorder="1">
      <alignment/>
      <protection/>
    </xf>
    <xf numFmtId="0" fontId="25" fillId="0" borderId="0" xfId="61" applyFont="1" applyFill="1" applyBorder="1" applyAlignment="1">
      <alignment horizontal="left" vertical="center" indent="3"/>
      <protection/>
    </xf>
    <xf numFmtId="9" fontId="25" fillId="0" borderId="0" xfId="67" applyNumberFormat="1" applyFont="1" applyFill="1" applyBorder="1" applyAlignment="1">
      <alignment vertical="center"/>
    </xf>
    <xf numFmtId="9" fontId="25" fillId="0" borderId="0" xfId="67" applyFont="1" applyFill="1" applyBorder="1" applyAlignment="1">
      <alignment vertical="center"/>
    </xf>
    <xf numFmtId="0" fontId="83" fillId="38" borderId="40" xfId="61" applyFont="1" applyFill="1" applyBorder="1" applyAlignment="1">
      <alignment horizontal="left" vertical="center" indent="1"/>
      <protection/>
    </xf>
    <xf numFmtId="177" fontId="87" fillId="38" borderId="40" xfId="67" applyNumberFormat="1" applyFont="1" applyFill="1" applyBorder="1" applyAlignment="1">
      <alignment vertical="center"/>
    </xf>
    <xf numFmtId="182" fontId="87" fillId="38" borderId="40" xfId="61" applyNumberFormat="1" applyFont="1" applyFill="1" applyBorder="1" applyAlignment="1">
      <alignment vertical="center"/>
      <protection/>
    </xf>
    <xf numFmtId="0" fontId="8" fillId="0" borderId="0" xfId="61" applyFont="1" applyAlignment="1">
      <alignment horizontal="center"/>
      <protection/>
    </xf>
    <xf numFmtId="166" fontId="24" fillId="0" borderId="39" xfId="0" applyNumberFormat="1" applyFont="1" applyBorder="1" applyAlignment="1">
      <alignment horizontal="right" vertical="center"/>
    </xf>
    <xf numFmtId="208" fontId="83" fillId="38" borderId="44" xfId="64" applyNumberFormat="1" applyFont="1" applyFill="1" applyBorder="1" applyAlignment="1">
      <alignment vertical="center"/>
      <protection/>
    </xf>
    <xf numFmtId="171" fontId="24" fillId="0" borderId="37" xfId="66" applyNumberFormat="1" applyFont="1" applyFill="1" applyBorder="1" applyAlignment="1">
      <alignment/>
    </xf>
    <xf numFmtId="171" fontId="24" fillId="0" borderId="0" xfId="66" applyNumberFormat="1" applyFont="1" applyFill="1" applyBorder="1" applyAlignment="1">
      <alignment vertical="center"/>
    </xf>
    <xf numFmtId="209" fontId="83" fillId="38" borderId="40" xfId="0" applyNumberFormat="1" applyFont="1" applyFill="1" applyBorder="1" applyAlignment="1">
      <alignment vertical="center"/>
    </xf>
    <xf numFmtId="209" fontId="83" fillId="38" borderId="0" xfId="0" applyNumberFormat="1" applyFont="1" applyFill="1" applyBorder="1" applyAlignment="1">
      <alignment vertical="center"/>
    </xf>
    <xf numFmtId="207" fontId="87" fillId="38" borderId="40" xfId="0" applyNumberFormat="1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3" fillId="2" borderId="46" xfId="0" applyFont="1" applyFill="1" applyBorder="1" applyAlignment="1">
      <alignment vertical="center"/>
    </xf>
    <xf numFmtId="0" fontId="24" fillId="2" borderId="46" xfId="0" applyFont="1" applyFill="1" applyBorder="1" applyAlignment="1">
      <alignment vertical="center" wrapText="1"/>
    </xf>
    <xf numFmtId="0" fontId="24" fillId="2" borderId="46" xfId="0" applyFont="1" applyFill="1" applyBorder="1" applyAlignment="1">
      <alignment horizontal="center" vertical="center"/>
    </xf>
    <xf numFmtId="0" fontId="23" fillId="41" borderId="0" xfId="0" applyFont="1" applyFill="1" applyAlignment="1">
      <alignment vertical="center"/>
    </xf>
    <xf numFmtId="0" fontId="24" fillId="41" borderId="0" xfId="0" applyFont="1" applyFill="1" applyAlignment="1">
      <alignment vertical="center"/>
    </xf>
    <xf numFmtId="0" fontId="24" fillId="41" borderId="0" xfId="0" applyFont="1" applyFill="1" applyAlignment="1">
      <alignment horizontal="center" vertical="center"/>
    </xf>
    <xf numFmtId="0" fontId="24" fillId="41" borderId="0" xfId="0" applyFont="1" applyFill="1" applyAlignment="1">
      <alignment vertical="center" wrapText="1"/>
    </xf>
    <xf numFmtId="0" fontId="24" fillId="41" borderId="46" xfId="0" applyFont="1" applyFill="1" applyBorder="1" applyAlignment="1">
      <alignment vertical="center"/>
    </xf>
    <xf numFmtId="0" fontId="24" fillId="41" borderId="46" xfId="0" applyFont="1" applyFill="1" applyBorder="1" applyAlignment="1">
      <alignment horizontal="center" vertical="center"/>
    </xf>
    <xf numFmtId="17" fontId="83" fillId="38" borderId="0" xfId="61" applyNumberFormat="1" applyFont="1" applyFill="1" applyBorder="1" applyAlignment="1">
      <alignment horizontal="center" vertical="center"/>
      <protection/>
    </xf>
    <xf numFmtId="171" fontId="24" fillId="0" borderId="37" xfId="66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3" fontId="24" fillId="40" borderId="46" xfId="0" applyNumberFormat="1" applyFont="1" applyFill="1" applyBorder="1" applyAlignment="1">
      <alignment horizontal="center" vertical="center"/>
    </xf>
    <xf numFmtId="0" fontId="23" fillId="0" borderId="37" xfId="61" applyFont="1" applyFill="1" applyBorder="1" applyAlignment="1">
      <alignment horizontal="left" vertical="center" indent="1"/>
      <protection/>
    </xf>
    <xf numFmtId="0" fontId="23" fillId="12" borderId="38" xfId="61" applyFont="1" applyFill="1" applyBorder="1" applyAlignment="1">
      <alignment horizontal="left" vertical="center" indent="1"/>
      <protection/>
    </xf>
    <xf numFmtId="168" fontId="26" fillId="12" borderId="38" xfId="61" applyNumberFormat="1" applyFont="1" applyFill="1" applyBorder="1" applyAlignment="1">
      <alignment vertical="center"/>
      <protection/>
    </xf>
    <xf numFmtId="41" fontId="26" fillId="12" borderId="38" xfId="51" applyFont="1" applyFill="1" applyBorder="1" applyAlignment="1">
      <alignment vertical="center"/>
    </xf>
    <xf numFmtId="202" fontId="24" fillId="0" borderId="37" xfId="0" applyNumberFormat="1" applyFont="1" applyFill="1" applyBorder="1" applyAlignment="1">
      <alignment vertical="center"/>
    </xf>
    <xf numFmtId="17" fontId="83" fillId="38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7" fontId="83" fillId="38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82" fontId="28" fillId="0" borderId="0" xfId="63" applyNumberFormat="1" applyFont="1">
      <alignment/>
      <protection/>
    </xf>
    <xf numFmtId="0" fontId="83" fillId="38" borderId="47" xfId="0" applyFont="1" applyFill="1" applyBorder="1" applyAlignment="1">
      <alignment horizontal="left" vertical="center" indent="1"/>
    </xf>
    <xf numFmtId="182" fontId="83" fillId="38" borderId="47" xfId="0" applyNumberFormat="1" applyFont="1" applyFill="1" applyBorder="1" applyAlignment="1">
      <alignment vertical="center"/>
    </xf>
    <xf numFmtId="166" fontId="83" fillId="38" borderId="47" xfId="66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horizontal="left" vertical="center" indent="1"/>
    </xf>
    <xf numFmtId="182" fontId="83" fillId="0" borderId="0" xfId="0" applyNumberFormat="1" applyFont="1" applyFill="1" applyBorder="1" applyAlignment="1">
      <alignment vertical="center"/>
    </xf>
    <xf numFmtId="166" fontId="83" fillId="0" borderId="0" xfId="66" applyNumberFormat="1" applyFont="1" applyFill="1" applyBorder="1" applyAlignment="1">
      <alignment vertical="center"/>
    </xf>
    <xf numFmtId="0" fontId="6" fillId="0" borderId="0" xfId="63" applyFont="1" applyFill="1" applyBorder="1">
      <alignment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 indent="2"/>
    </xf>
    <xf numFmtId="0" fontId="29" fillId="6" borderId="41" xfId="0" applyFont="1" applyFill="1" applyBorder="1" applyAlignment="1">
      <alignment horizontal="left" vertical="center" indent="1"/>
    </xf>
    <xf numFmtId="182" fontId="30" fillId="6" borderId="41" xfId="0" applyNumberFormat="1" applyFont="1" applyFill="1" applyBorder="1" applyAlignment="1">
      <alignment vertical="center"/>
    </xf>
    <xf numFmtId="173" fontId="30" fillId="6" borderId="41" xfId="0" applyNumberFormat="1" applyFont="1" applyFill="1" applyBorder="1" applyAlignment="1">
      <alignment vertical="center"/>
    </xf>
    <xf numFmtId="177" fontId="30" fillId="6" borderId="41" xfId="66" applyNumberFormat="1" applyFont="1" applyFill="1" applyBorder="1" applyAlignment="1">
      <alignment vertical="center"/>
    </xf>
    <xf numFmtId="0" fontId="28" fillId="0" borderId="41" xfId="0" applyFont="1" applyFill="1" applyBorder="1" applyAlignment="1">
      <alignment horizontal="left" vertical="center" indent="2"/>
    </xf>
    <xf numFmtId="182" fontId="31" fillId="42" borderId="41" xfId="0" applyNumberFormat="1" applyFont="1" applyFill="1" applyBorder="1" applyAlignment="1">
      <alignment vertical="center"/>
    </xf>
    <xf numFmtId="177" fontId="31" fillId="0" borderId="41" xfId="66" applyNumberFormat="1" applyFont="1" applyFill="1" applyBorder="1" applyAlignment="1">
      <alignment vertical="center"/>
    </xf>
    <xf numFmtId="0" fontId="28" fillId="0" borderId="41" xfId="0" applyFont="1" applyFill="1" applyBorder="1" applyAlignment="1">
      <alignment horizontal="left" vertical="center" wrapText="1" indent="2"/>
    </xf>
    <xf numFmtId="173" fontId="31" fillId="0" borderId="41" xfId="0" applyNumberFormat="1" applyFont="1" applyFill="1" applyBorder="1" applyAlignment="1">
      <alignment vertical="center"/>
    </xf>
    <xf numFmtId="206" fontId="24" fillId="40" borderId="0" xfId="0" applyNumberFormat="1" applyFont="1" applyFill="1" applyAlignment="1">
      <alignment horizontal="center" vertical="center"/>
    </xf>
    <xf numFmtId="174" fontId="24" fillId="40" borderId="0" xfId="0" applyNumberFormat="1" applyFont="1" applyFill="1" applyAlignment="1">
      <alignment horizontal="center" vertical="center"/>
    </xf>
    <xf numFmtId="206" fontId="24" fillId="40" borderId="46" xfId="0" applyNumberFormat="1" applyFont="1" applyFill="1" applyBorder="1" applyAlignment="1">
      <alignment horizontal="center" vertical="center"/>
    </xf>
    <xf numFmtId="206" fontId="24" fillId="43" borderId="0" xfId="0" applyNumberFormat="1" applyFont="1" applyFill="1" applyAlignment="1">
      <alignment horizontal="center" vertical="center"/>
    </xf>
    <xf numFmtId="166" fontId="24" fillId="43" borderId="0" xfId="0" applyNumberFormat="1" applyFont="1" applyFill="1" applyAlignment="1">
      <alignment horizontal="center" vertical="center"/>
    </xf>
    <xf numFmtId="177" fontId="24" fillId="43" borderId="0" xfId="0" applyNumberFormat="1" applyFont="1" applyFill="1" applyAlignment="1">
      <alignment horizontal="center" vertical="center"/>
    </xf>
    <xf numFmtId="2" fontId="24" fillId="43" borderId="46" xfId="0" applyNumberFormat="1" applyFont="1" applyFill="1" applyBorder="1" applyAlignment="1">
      <alignment horizontal="center" vertical="center"/>
    </xf>
    <xf numFmtId="174" fontId="24" fillId="43" borderId="46" xfId="0" applyNumberFormat="1" applyFont="1" applyFill="1" applyBorder="1" applyAlignment="1">
      <alignment horizontal="center" vertical="center"/>
    </xf>
    <xf numFmtId="166" fontId="24" fillId="44" borderId="0" xfId="0" applyNumberFormat="1" applyFont="1" applyFill="1" applyAlignment="1">
      <alignment horizontal="center" vertical="center"/>
    </xf>
    <xf numFmtId="206" fontId="24" fillId="44" borderId="0" xfId="0" applyNumberFormat="1" applyFont="1" applyFill="1" applyAlignment="1">
      <alignment horizontal="center" vertical="center"/>
    </xf>
    <xf numFmtId="176" fontId="24" fillId="44" borderId="0" xfId="0" applyNumberFormat="1" applyFont="1" applyFill="1" applyAlignment="1">
      <alignment horizontal="center" vertical="center"/>
    </xf>
    <xf numFmtId="166" fontId="24" fillId="44" borderId="46" xfId="0" applyNumberFormat="1" applyFont="1" applyFill="1" applyBorder="1" applyAlignment="1">
      <alignment horizontal="center" vertical="center"/>
    </xf>
    <xf numFmtId="206" fontId="24" fillId="44" borderId="46" xfId="0" applyNumberFormat="1" applyFont="1" applyFill="1" applyBorder="1" applyAlignment="1">
      <alignment horizontal="center" vertical="center"/>
    </xf>
    <xf numFmtId="176" fontId="24" fillId="44" borderId="46" xfId="0" applyNumberFormat="1" applyFont="1" applyFill="1" applyBorder="1" applyAlignment="1">
      <alignment horizontal="center" vertical="center"/>
    </xf>
    <xf numFmtId="171" fontId="24" fillId="40" borderId="0" xfId="0" applyNumberFormat="1" applyFont="1" applyFill="1" applyAlignment="1">
      <alignment horizontal="center" vertical="center"/>
    </xf>
    <xf numFmtId="171" fontId="24" fillId="40" borderId="46" xfId="0" applyNumberFormat="1" applyFont="1" applyFill="1" applyBorder="1" applyAlignment="1">
      <alignment horizontal="center" vertical="center"/>
    </xf>
    <xf numFmtId="176" fontId="24" fillId="44" borderId="48" xfId="0" applyNumberFormat="1" applyFont="1" applyFill="1" applyBorder="1" applyAlignment="1">
      <alignment horizontal="center" vertical="center"/>
    </xf>
    <xf numFmtId="176" fontId="24" fillId="44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71" fontId="24" fillId="0" borderId="37" xfId="66" applyNumberFormat="1" applyFont="1" applyFill="1" applyBorder="1" applyAlignment="1">
      <alignment horizontal="center" vertical="center"/>
    </xf>
    <xf numFmtId="17" fontId="83" fillId="38" borderId="0" xfId="0" applyNumberFormat="1" applyFont="1" applyFill="1" applyBorder="1" applyAlignment="1">
      <alignment horizontal="center" vertical="center"/>
    </xf>
    <xf numFmtId="17" fontId="83" fillId="38" borderId="0" xfId="0" applyNumberFormat="1" applyFont="1" applyFill="1" applyBorder="1" applyAlignment="1">
      <alignment horizontal="center" vertical="center"/>
    </xf>
    <xf numFmtId="182" fontId="23" fillId="45" borderId="41" xfId="0" applyNumberFormat="1" applyFont="1" applyFill="1" applyBorder="1" applyAlignment="1">
      <alignment vertical="center"/>
    </xf>
    <xf numFmtId="173" fontId="23" fillId="45" borderId="41" xfId="0" applyNumberFormat="1" applyFont="1" applyFill="1" applyBorder="1" applyAlignment="1">
      <alignment vertical="center"/>
    </xf>
    <xf numFmtId="177" fontId="23" fillId="45" borderId="41" xfId="66" applyNumberFormat="1" applyFont="1" applyFill="1" applyBorder="1" applyAlignment="1">
      <alignment vertical="center"/>
    </xf>
    <xf numFmtId="182" fontId="24" fillId="42" borderId="41" xfId="0" applyNumberFormat="1" applyFont="1" applyFill="1" applyBorder="1" applyAlignment="1">
      <alignment vertical="center"/>
    </xf>
    <xf numFmtId="182" fontId="24" fillId="0" borderId="41" xfId="61" applyNumberFormat="1" applyFont="1" applyFill="1" applyBorder="1" applyAlignment="1">
      <alignment vertical="center"/>
      <protection/>
    </xf>
    <xf numFmtId="173" fontId="24" fillId="0" borderId="41" xfId="61" applyNumberFormat="1" applyFont="1" applyFill="1" applyBorder="1" applyAlignment="1">
      <alignment vertical="center"/>
      <protection/>
    </xf>
    <xf numFmtId="182" fontId="23" fillId="42" borderId="41" xfId="0" applyNumberFormat="1" applyFont="1" applyFill="1" applyBorder="1" applyAlignment="1">
      <alignment vertical="center"/>
    </xf>
    <xf numFmtId="182" fontId="23" fillId="0" borderId="41" xfId="0" applyNumberFormat="1" applyFont="1" applyFill="1" applyBorder="1" applyAlignment="1">
      <alignment vertical="center"/>
    </xf>
    <xf numFmtId="173" fontId="23" fillId="0" borderId="41" xfId="0" applyNumberFormat="1" applyFont="1" applyFill="1" applyBorder="1" applyAlignment="1">
      <alignment vertical="center"/>
    </xf>
    <xf numFmtId="177" fontId="23" fillId="0" borderId="41" xfId="66" applyNumberFormat="1" applyFont="1" applyFill="1" applyBorder="1" applyAlignment="1">
      <alignment vertical="center"/>
    </xf>
    <xf numFmtId="182" fontId="24" fillId="0" borderId="0" xfId="61" applyNumberFormat="1" applyFont="1" applyFill="1" applyBorder="1" applyAlignment="1">
      <alignment vertical="center"/>
      <protection/>
    </xf>
    <xf numFmtId="173" fontId="24" fillId="0" borderId="0" xfId="61" applyNumberFormat="1" applyFont="1" applyFill="1" applyBorder="1" applyAlignment="1">
      <alignment vertical="center"/>
      <protection/>
    </xf>
    <xf numFmtId="173" fontId="24" fillId="42" borderId="41" xfId="0" applyNumberFormat="1" applyFont="1" applyFill="1" applyBorder="1" applyAlignment="1">
      <alignment vertical="center"/>
    </xf>
    <xf numFmtId="177" fontId="24" fillId="42" borderId="41" xfId="66" applyNumberFormat="1" applyFont="1" applyFill="1" applyBorder="1" applyAlignment="1">
      <alignment horizontal="right" vertical="center"/>
    </xf>
    <xf numFmtId="182" fontId="24" fillId="42" borderId="0" xfId="61" applyNumberFormat="1" applyFont="1" applyFill="1" applyBorder="1" applyAlignment="1">
      <alignment vertical="center"/>
      <protection/>
    </xf>
    <xf numFmtId="173" fontId="24" fillId="42" borderId="0" xfId="61" applyNumberFormat="1" applyFont="1" applyFill="1" applyBorder="1" applyAlignment="1">
      <alignment vertical="center"/>
      <protection/>
    </xf>
    <xf numFmtId="177" fontId="24" fillId="42" borderId="0" xfId="66" applyNumberFormat="1" applyFont="1" applyFill="1" applyBorder="1" applyAlignment="1">
      <alignment vertical="center"/>
    </xf>
    <xf numFmtId="182" fontId="24" fillId="42" borderId="0" xfId="0" applyNumberFormat="1" applyFont="1" applyFill="1" applyBorder="1" applyAlignment="1">
      <alignment vertical="center"/>
    </xf>
    <xf numFmtId="173" fontId="24" fillId="0" borderId="49" xfId="0" applyNumberFormat="1" applyFont="1" applyFill="1" applyBorder="1" applyAlignment="1">
      <alignment vertical="center"/>
    </xf>
    <xf numFmtId="182" fontId="24" fillId="42" borderId="50" xfId="0" applyNumberFormat="1" applyFont="1" applyFill="1" applyBorder="1" applyAlignment="1">
      <alignment vertical="center"/>
    </xf>
    <xf numFmtId="173" fontId="24" fillId="42" borderId="50" xfId="0" applyNumberFormat="1" applyFont="1" applyFill="1" applyBorder="1" applyAlignment="1">
      <alignment vertical="center"/>
    </xf>
    <xf numFmtId="177" fontId="24" fillId="42" borderId="50" xfId="66" applyNumberFormat="1" applyFont="1" applyFill="1" applyBorder="1" applyAlignment="1">
      <alignment vertical="center"/>
    </xf>
    <xf numFmtId="183" fontId="83" fillId="46" borderId="40" xfId="50" applyNumberFormat="1" applyFont="1" applyFill="1" applyBorder="1" applyAlignment="1">
      <alignment vertical="center"/>
    </xf>
    <xf numFmtId="182" fontId="23" fillId="47" borderId="41" xfId="0" applyNumberFormat="1" applyFont="1" applyFill="1" applyBorder="1" applyAlignment="1">
      <alignment vertical="center"/>
    </xf>
    <xf numFmtId="173" fontId="23" fillId="47" borderId="41" xfId="0" applyNumberFormat="1" applyFont="1" applyFill="1" applyBorder="1" applyAlignment="1">
      <alignment vertical="center"/>
    </xf>
    <xf numFmtId="177" fontId="23" fillId="47" borderId="41" xfId="66" applyNumberFormat="1" applyFont="1" applyFill="1" applyBorder="1" applyAlignment="1">
      <alignment vertical="center"/>
    </xf>
    <xf numFmtId="182" fontId="24" fillId="47" borderId="41" xfId="0" applyNumberFormat="1" applyFont="1" applyFill="1" applyBorder="1" applyAlignment="1">
      <alignment vertical="center"/>
    </xf>
    <xf numFmtId="173" fontId="24" fillId="47" borderId="41" xfId="0" applyNumberFormat="1" applyFont="1" applyFill="1" applyBorder="1" applyAlignment="1">
      <alignment vertical="center"/>
    </xf>
    <xf numFmtId="177" fontId="24" fillId="47" borderId="41" xfId="66" applyNumberFormat="1" applyFont="1" applyFill="1" applyBorder="1" applyAlignment="1">
      <alignment horizontal="right" vertical="center"/>
    </xf>
    <xf numFmtId="198" fontId="23" fillId="47" borderId="41" xfId="50" applyNumberFormat="1" applyFont="1" applyFill="1" applyBorder="1" applyAlignment="1">
      <alignment vertical="center"/>
    </xf>
    <xf numFmtId="177" fontId="83" fillId="46" borderId="44" xfId="66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43" fontId="26" fillId="12" borderId="38" xfId="50" applyFont="1" applyFill="1" applyBorder="1" applyAlignment="1">
      <alignment vertical="center"/>
    </xf>
    <xf numFmtId="185" fontId="87" fillId="38" borderId="40" xfId="61" applyNumberFormat="1" applyFont="1" applyFill="1" applyBorder="1" applyAlignment="1">
      <alignment vertical="center"/>
      <protection/>
    </xf>
    <xf numFmtId="41" fontId="87" fillId="38" borderId="40" xfId="51" applyFont="1" applyFill="1" applyBorder="1" applyAlignment="1">
      <alignment vertical="center"/>
    </xf>
    <xf numFmtId="9" fontId="83" fillId="46" borderId="40" xfId="66" applyFont="1" applyFill="1" applyBorder="1" applyAlignment="1">
      <alignment vertical="center"/>
    </xf>
    <xf numFmtId="171" fontId="83" fillId="46" borderId="44" xfId="66" applyNumberFormat="1" applyFont="1" applyFill="1" applyBorder="1" applyAlignment="1">
      <alignment/>
    </xf>
    <xf numFmtId="2" fontId="24" fillId="43" borderId="0" xfId="0" applyNumberFormat="1" applyFont="1" applyFill="1" applyBorder="1" applyAlignment="1">
      <alignment horizontal="center" vertical="center"/>
    </xf>
    <xf numFmtId="174" fontId="24" fillId="43" borderId="0" xfId="0" applyNumberFormat="1" applyFont="1" applyFill="1" applyBorder="1" applyAlignment="1">
      <alignment horizontal="center" vertical="center"/>
    </xf>
    <xf numFmtId="177" fontId="24" fillId="43" borderId="0" xfId="0" applyNumberFormat="1" applyFont="1" applyFill="1" applyBorder="1" applyAlignment="1">
      <alignment horizontal="center" vertical="center"/>
    </xf>
    <xf numFmtId="183" fontId="24" fillId="43" borderId="0" xfId="0" applyNumberFormat="1" applyFont="1" applyFill="1" applyBorder="1" applyAlignment="1">
      <alignment horizontal="center" vertical="center"/>
    </xf>
    <xf numFmtId="177" fontId="24" fillId="43" borderId="46" xfId="0" applyNumberFormat="1" applyFont="1" applyFill="1" applyBorder="1" applyAlignment="1">
      <alignment horizontal="center" vertical="center"/>
    </xf>
    <xf numFmtId="183" fontId="24" fillId="43" borderId="46" xfId="0" applyNumberFormat="1" applyFont="1" applyFill="1" applyBorder="1" applyAlignment="1">
      <alignment horizontal="center" vertical="center"/>
    </xf>
    <xf numFmtId="17" fontId="83" fillId="38" borderId="0" xfId="61" applyNumberFormat="1" applyFont="1" applyFill="1" applyBorder="1" applyAlignment="1">
      <alignment horizontal="center" vertical="center"/>
      <protection/>
    </xf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 wrapText="1"/>
    </xf>
    <xf numFmtId="38" fontId="5" fillId="0" borderId="0" xfId="0" applyNumberFormat="1" applyFont="1" applyAlignment="1">
      <alignment horizontal="center" vertical="center" wrapText="1"/>
    </xf>
    <xf numFmtId="0" fontId="20" fillId="36" borderId="0" xfId="0" applyFont="1" applyFill="1" applyAlignment="1">
      <alignment/>
    </xf>
    <xf numFmtId="43" fontId="20" fillId="36" borderId="0" xfId="50" applyFont="1" applyFill="1" applyAlignment="1">
      <alignment/>
    </xf>
    <xf numFmtId="173" fontId="32" fillId="36" borderId="0" xfId="51" applyNumberFormat="1" applyFont="1" applyFill="1" applyBorder="1" applyAlignment="1">
      <alignment vertical="center"/>
    </xf>
    <xf numFmtId="14" fontId="32" fillId="35" borderId="30" xfId="0" applyNumberFormat="1" applyFont="1" applyFill="1" applyBorder="1" applyAlignment="1">
      <alignment horizontal="center"/>
    </xf>
    <xf numFmtId="14" fontId="32" fillId="48" borderId="30" xfId="0" applyNumberFormat="1" applyFont="1" applyFill="1" applyBorder="1" applyAlignment="1">
      <alignment horizontal="center"/>
    </xf>
    <xf numFmtId="0" fontId="32" fillId="35" borderId="51" xfId="0" applyFont="1" applyFill="1" applyBorder="1" applyAlignment="1">
      <alignment horizontal="center"/>
    </xf>
    <xf numFmtId="43" fontId="32" fillId="48" borderId="51" xfId="50" applyFont="1" applyFill="1" applyBorder="1" applyAlignment="1">
      <alignment horizontal="center"/>
    </xf>
    <xf numFmtId="0" fontId="32" fillId="48" borderId="51" xfId="0" applyFont="1" applyFill="1" applyBorder="1" applyAlignment="1">
      <alignment horizontal="center"/>
    </xf>
    <xf numFmtId="0" fontId="32" fillId="36" borderId="21" xfId="0" applyFont="1" applyFill="1" applyBorder="1" applyAlignment="1">
      <alignment vertical="center"/>
    </xf>
    <xf numFmtId="0" fontId="20" fillId="36" borderId="52" xfId="0" applyFont="1" applyFill="1" applyBorder="1" applyAlignment="1">
      <alignment vertical="center"/>
    </xf>
    <xf numFmtId="173" fontId="20" fillId="35" borderId="13" xfId="51" applyNumberFormat="1" applyFont="1" applyFill="1" applyBorder="1" applyAlignment="1">
      <alignment vertical="center"/>
    </xf>
    <xf numFmtId="198" fontId="20" fillId="36" borderId="13" xfId="50" applyNumberFormat="1" applyFont="1" applyFill="1" applyBorder="1" applyAlignment="1">
      <alignment vertical="center"/>
    </xf>
    <xf numFmtId="173" fontId="32" fillId="36" borderId="13" xfId="51" applyNumberFormat="1" applyFont="1" applyFill="1" applyBorder="1" applyAlignment="1">
      <alignment vertical="center"/>
    </xf>
    <xf numFmtId="173" fontId="20" fillId="36" borderId="0" xfId="0" applyNumberFormat="1" applyFont="1" applyFill="1" applyAlignment="1">
      <alignment/>
    </xf>
    <xf numFmtId="0" fontId="20" fillId="36" borderId="21" xfId="0" applyFont="1" applyFill="1" applyBorder="1" applyAlignment="1">
      <alignment vertical="center"/>
    </xf>
    <xf numFmtId="198" fontId="20" fillId="49" borderId="13" xfId="50" applyNumberFormat="1" applyFont="1" applyFill="1" applyBorder="1" applyAlignment="1">
      <alignment vertical="center"/>
    </xf>
    <xf numFmtId="173" fontId="32" fillId="35" borderId="13" xfId="51" applyNumberFormat="1" applyFont="1" applyFill="1" applyBorder="1" applyAlignment="1">
      <alignment vertical="center"/>
    </xf>
    <xf numFmtId="198" fontId="20" fillId="36" borderId="0" xfId="50" applyNumberFormat="1" applyFont="1" applyFill="1" applyAlignment="1">
      <alignment/>
    </xf>
    <xf numFmtId="0" fontId="32" fillId="36" borderId="0" xfId="0" applyFont="1" applyFill="1" applyAlignment="1">
      <alignment/>
    </xf>
    <xf numFmtId="0" fontId="20" fillId="36" borderId="52" xfId="0" applyFont="1" applyFill="1" applyBorder="1" applyAlignment="1">
      <alignment vertical="center" wrapText="1"/>
    </xf>
    <xf numFmtId="0" fontId="32" fillId="36" borderId="13" xfId="0" applyFont="1" applyFill="1" applyBorder="1" applyAlignment="1">
      <alignment vertical="center"/>
    </xf>
    <xf numFmtId="0" fontId="20" fillId="36" borderId="52" xfId="0" applyFont="1" applyFill="1" applyBorder="1" applyAlignment="1">
      <alignment/>
    </xf>
    <xf numFmtId="14" fontId="32" fillId="35" borderId="53" xfId="0" applyNumberFormat="1" applyFont="1" applyFill="1" applyBorder="1" applyAlignment="1">
      <alignment horizontal="center"/>
    </xf>
    <xf numFmtId="0" fontId="33" fillId="35" borderId="51" xfId="0" applyFont="1" applyFill="1" applyBorder="1" applyAlignment="1">
      <alignment horizontal="center"/>
    </xf>
    <xf numFmtId="0" fontId="33" fillId="50" borderId="51" xfId="0" applyFont="1" applyFill="1" applyBorder="1" applyAlignment="1">
      <alignment horizontal="center"/>
    </xf>
    <xf numFmtId="0" fontId="33" fillId="35" borderId="54" xfId="0" applyFont="1" applyFill="1" applyBorder="1" applyAlignment="1">
      <alignment horizontal="center"/>
    </xf>
    <xf numFmtId="0" fontId="32" fillId="36" borderId="55" xfId="0" applyFont="1" applyFill="1" applyBorder="1" applyAlignment="1">
      <alignment vertical="center" wrapText="1"/>
    </xf>
    <xf numFmtId="173" fontId="32" fillId="35" borderId="13" xfId="53" applyNumberFormat="1" applyFont="1" applyFill="1" applyBorder="1" applyAlignment="1">
      <alignment vertical="center"/>
    </xf>
    <xf numFmtId="173" fontId="32" fillId="36" borderId="13" xfId="53" applyNumberFormat="1" applyFont="1" applyFill="1" applyBorder="1" applyAlignment="1">
      <alignment vertical="center"/>
    </xf>
    <xf numFmtId="0" fontId="20" fillId="36" borderId="21" xfId="0" applyFont="1" applyFill="1" applyBorder="1" applyAlignment="1">
      <alignment vertical="center" wrapText="1"/>
    </xf>
    <xf numFmtId="0" fontId="20" fillId="36" borderId="52" xfId="0" applyFont="1" applyFill="1" applyBorder="1" applyAlignment="1">
      <alignment horizontal="left" vertical="center" wrapText="1" indent="2"/>
    </xf>
    <xf numFmtId="173" fontId="20" fillId="35" borderId="13" xfId="53" applyNumberFormat="1" applyFont="1" applyFill="1" applyBorder="1" applyAlignment="1">
      <alignment vertical="center"/>
    </xf>
    <xf numFmtId="173" fontId="20" fillId="36" borderId="13" xfId="53" applyNumberFormat="1" applyFont="1" applyFill="1" applyBorder="1" applyAlignment="1">
      <alignment vertical="center"/>
    </xf>
    <xf numFmtId="0" fontId="32" fillId="36" borderId="52" xfId="0" applyFont="1" applyFill="1" applyBorder="1" applyAlignment="1">
      <alignment vertical="center" wrapText="1"/>
    </xf>
    <xf numFmtId="0" fontId="20" fillId="36" borderId="0" xfId="0" applyFont="1" applyFill="1" applyBorder="1" applyAlignment="1">
      <alignment vertical="center" wrapText="1"/>
    </xf>
    <xf numFmtId="173" fontId="20" fillId="35" borderId="0" xfId="53" applyNumberFormat="1" applyFont="1" applyFill="1" applyBorder="1" applyAlignment="1">
      <alignment vertical="center"/>
    </xf>
    <xf numFmtId="173" fontId="20" fillId="36" borderId="0" xfId="53" applyNumberFormat="1" applyFont="1" applyFill="1" applyBorder="1" applyAlignment="1">
      <alignment vertical="center"/>
    </xf>
    <xf numFmtId="198" fontId="32" fillId="36" borderId="13" xfId="50" applyNumberFormat="1" applyFont="1" applyFill="1" applyBorder="1" applyAlignment="1">
      <alignment vertical="center"/>
    </xf>
    <xf numFmtId="0" fontId="20" fillId="36" borderId="56" xfId="0" applyFont="1" applyFill="1" applyBorder="1" applyAlignment="1">
      <alignment vertical="center" wrapText="1"/>
    </xf>
    <xf numFmtId="0" fontId="20" fillId="36" borderId="57" xfId="0" applyFont="1" applyFill="1" applyBorder="1" applyAlignment="1">
      <alignment vertical="center" wrapText="1"/>
    </xf>
    <xf numFmtId="0" fontId="32" fillId="36" borderId="21" xfId="0" applyFont="1" applyFill="1" applyBorder="1" applyAlignment="1">
      <alignment vertical="center" wrapText="1"/>
    </xf>
    <xf numFmtId="0" fontId="32" fillId="36" borderId="21" xfId="0" applyFont="1" applyFill="1" applyBorder="1" applyAlignment="1">
      <alignment horizontal="left" vertical="center" wrapText="1"/>
    </xf>
    <xf numFmtId="41" fontId="20" fillId="36" borderId="0" xfId="51" applyFont="1" applyFill="1" applyAlignment="1">
      <alignment/>
    </xf>
    <xf numFmtId="173" fontId="20" fillId="36" borderId="13" xfId="51" applyNumberFormat="1" applyFont="1" applyFill="1" applyBorder="1" applyAlignment="1">
      <alignment vertical="center"/>
    </xf>
    <xf numFmtId="41" fontId="20" fillId="36" borderId="0" xfId="0" applyNumberFormat="1" applyFont="1" applyFill="1" applyAlignment="1">
      <alignment/>
    </xf>
    <xf numFmtId="43" fontId="20" fillId="36" borderId="0" xfId="0" applyNumberFormat="1" applyFont="1" applyFill="1" applyAlignment="1">
      <alignment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52" xfId="0" applyFont="1" applyFill="1" applyBorder="1" applyAlignment="1">
      <alignment horizontal="center" vertical="center" wrapText="1"/>
    </xf>
    <xf numFmtId="0" fontId="32" fillId="36" borderId="53" xfId="0" applyFont="1" applyFill="1" applyBorder="1" applyAlignment="1">
      <alignment/>
    </xf>
    <xf numFmtId="173" fontId="20" fillId="49" borderId="13" xfId="53" applyNumberFormat="1" applyFont="1" applyFill="1" applyBorder="1" applyAlignment="1">
      <alignment vertical="center"/>
    </xf>
    <xf numFmtId="0" fontId="32" fillId="36" borderId="0" xfId="0" applyFont="1" applyFill="1" applyBorder="1" applyAlignment="1">
      <alignment/>
    </xf>
    <xf numFmtId="173" fontId="32" fillId="49" borderId="0" xfId="53" applyNumberFormat="1" applyFont="1" applyFill="1" applyBorder="1" applyAlignment="1">
      <alignment vertical="center"/>
    </xf>
    <xf numFmtId="173" fontId="32" fillId="36" borderId="0" xfId="53" applyNumberFormat="1" applyFont="1" applyFill="1" applyBorder="1" applyAlignment="1">
      <alignment vertical="center"/>
    </xf>
    <xf numFmtId="0" fontId="20" fillId="36" borderId="58" xfId="0" applyFont="1" applyFill="1" applyBorder="1" applyAlignment="1">
      <alignment vertical="center" wrapText="1"/>
    </xf>
    <xf numFmtId="0" fontId="20" fillId="36" borderId="59" xfId="0" applyFont="1" applyFill="1" applyBorder="1" applyAlignment="1">
      <alignment vertical="center" wrapText="1"/>
    </xf>
    <xf numFmtId="173" fontId="32" fillId="49" borderId="13" xfId="53" applyNumberFormat="1" applyFont="1" applyFill="1" applyBorder="1" applyAlignment="1">
      <alignment vertical="center"/>
    </xf>
    <xf numFmtId="173" fontId="33" fillId="35" borderId="51" xfId="0" applyNumberFormat="1" applyFont="1" applyFill="1" applyBorder="1" applyAlignment="1">
      <alignment horizontal="center"/>
    </xf>
    <xf numFmtId="0" fontId="32" fillId="36" borderId="58" xfId="0" applyFont="1" applyFill="1" applyBorder="1" applyAlignment="1">
      <alignment vertical="center"/>
    </xf>
    <xf numFmtId="0" fontId="32" fillId="36" borderId="59" xfId="0" applyFont="1" applyFill="1" applyBorder="1" applyAlignment="1">
      <alignment vertical="center" wrapText="1"/>
    </xf>
    <xf numFmtId="173" fontId="32" fillId="35" borderId="0" xfId="53" applyNumberFormat="1" applyFont="1" applyFill="1" applyBorder="1" applyAlignment="1">
      <alignment vertical="center"/>
    </xf>
    <xf numFmtId="41" fontId="20" fillId="36" borderId="0" xfId="53" applyFont="1" applyFill="1" applyAlignment="1">
      <alignment/>
    </xf>
    <xf numFmtId="0" fontId="32" fillId="36" borderId="52" xfId="0" applyFont="1" applyFill="1" applyBorder="1" applyAlignment="1">
      <alignment vertical="center"/>
    </xf>
    <xf numFmtId="0" fontId="0" fillId="0" borderId="54" xfId="0" applyBorder="1" applyAlignment="1">
      <alignment/>
    </xf>
    <xf numFmtId="173" fontId="20" fillId="49" borderId="0" xfId="53" applyNumberFormat="1" applyFont="1" applyFill="1" applyBorder="1" applyAlignment="1">
      <alignment vertical="center"/>
    </xf>
    <xf numFmtId="0" fontId="32" fillId="36" borderId="0" xfId="0" applyFont="1" applyFill="1" applyBorder="1" applyAlignment="1">
      <alignment vertical="center"/>
    </xf>
    <xf numFmtId="0" fontId="32" fillId="36" borderId="0" xfId="0" applyFont="1" applyFill="1" applyBorder="1" applyAlignment="1">
      <alignment vertical="center" wrapText="1"/>
    </xf>
    <xf numFmtId="0" fontId="35" fillId="36" borderId="0" xfId="61" applyFont="1" applyFill="1">
      <alignment/>
      <protection/>
    </xf>
    <xf numFmtId="0" fontId="36" fillId="36" borderId="0" xfId="61" applyFont="1" applyFill="1">
      <alignment/>
      <protection/>
    </xf>
    <xf numFmtId="0" fontId="37" fillId="36" borderId="0" xfId="61" applyFont="1" applyFill="1">
      <alignment/>
      <protection/>
    </xf>
    <xf numFmtId="0" fontId="89" fillId="0" borderId="0" xfId="61" applyFont="1" applyFill="1">
      <alignment/>
      <protection/>
    </xf>
    <xf numFmtId="0" fontId="37" fillId="0" borderId="0" xfId="61" applyFont="1" applyFill="1">
      <alignment/>
      <protection/>
    </xf>
    <xf numFmtId="9" fontId="24" fillId="0" borderId="37" xfId="66" applyFont="1" applyFill="1" applyBorder="1" applyAlignment="1">
      <alignment/>
    </xf>
    <xf numFmtId="9" fontId="83" fillId="38" borderId="44" xfId="66" applyFont="1" applyFill="1" applyBorder="1" applyAlignment="1">
      <alignment vertical="center"/>
    </xf>
    <xf numFmtId="0" fontId="84" fillId="39" borderId="0" xfId="0" applyFont="1" applyFill="1" applyAlignment="1">
      <alignment horizontal="center" vertical="center"/>
    </xf>
    <xf numFmtId="17" fontId="83" fillId="38" borderId="0" xfId="0" applyNumberFormat="1" applyFont="1" applyFill="1" applyBorder="1" applyAlignment="1">
      <alignment horizontal="center"/>
    </xf>
    <xf numFmtId="17" fontId="83" fillId="38" borderId="0" xfId="61" applyNumberFormat="1" applyFont="1" applyFill="1" applyBorder="1" applyAlignment="1">
      <alignment horizontal="center" vertical="center"/>
      <protection/>
    </xf>
    <xf numFmtId="17" fontId="83" fillId="38" borderId="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3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" fontId="83" fillId="38" borderId="0" xfId="0" applyNumberFormat="1" applyFont="1" applyFill="1" applyBorder="1" applyAlignment="1">
      <alignment horizontal="center" vertical="center"/>
    </xf>
    <xf numFmtId="17" fontId="83" fillId="38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" fontId="83" fillId="38" borderId="0" xfId="64" applyNumberFormat="1" applyFont="1" applyFill="1" applyBorder="1" applyAlignment="1">
      <alignment horizontal="center" vertical="center"/>
      <protection/>
    </xf>
    <xf numFmtId="17" fontId="83" fillId="38" borderId="0" xfId="64" applyNumberFormat="1" applyFont="1" applyFill="1" applyBorder="1" applyAlignment="1" quotePrefix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88" fillId="39" borderId="45" xfId="0" applyFont="1" applyFill="1" applyBorder="1" applyAlignment="1">
      <alignment horizontal="center"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horizontal="center" vertical="top"/>
      <protection/>
    </xf>
    <xf numFmtId="0" fontId="83" fillId="38" borderId="0" xfId="64" applyFont="1" applyFill="1" applyBorder="1" applyAlignment="1">
      <alignment horizontal="center" vertical="center" wrapText="1"/>
      <protection/>
    </xf>
    <xf numFmtId="0" fontId="83" fillId="38" borderId="0" xfId="6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60" xfId="0" applyNumberFormat="1" applyFont="1" applyFill="1" applyBorder="1" applyAlignment="1">
      <alignment horizontal="center"/>
    </xf>
    <xf numFmtId="17" fontId="5" fillId="34" borderId="61" xfId="0" applyNumberFormat="1" applyFont="1" applyFill="1" applyBorder="1" applyAlignment="1">
      <alignment horizontal="center"/>
    </xf>
    <xf numFmtId="17" fontId="5" fillId="34" borderId="62" xfId="0" applyNumberFormat="1" applyFont="1" applyFill="1" applyBorder="1" applyAlignment="1">
      <alignment horizontal="center"/>
    </xf>
    <xf numFmtId="17" fontId="5" fillId="34" borderId="63" xfId="0" applyNumberFormat="1" applyFont="1" applyFill="1" applyBorder="1" applyAlignment="1">
      <alignment horizontal="center"/>
    </xf>
    <xf numFmtId="17" fontId="5" fillId="34" borderId="64" xfId="0" applyNumberFormat="1" applyFont="1" applyFill="1" applyBorder="1" applyAlignment="1">
      <alignment horizontal="center"/>
    </xf>
    <xf numFmtId="0" fontId="13" fillId="37" borderId="0" xfId="0" applyFont="1" applyFill="1" applyAlignment="1">
      <alignment horizontal="center"/>
    </xf>
    <xf numFmtId="0" fontId="32" fillId="36" borderId="21" xfId="0" applyFont="1" applyFill="1" applyBorder="1" applyAlignment="1">
      <alignment horizontal="center" vertical="center" wrapText="1"/>
    </xf>
    <xf numFmtId="0" fontId="32" fillId="36" borderId="52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wrapText="1"/>
    </xf>
    <xf numFmtId="0" fontId="32" fillId="35" borderId="52" xfId="0" applyFont="1" applyFill="1" applyBorder="1" applyAlignment="1">
      <alignment horizontal="center" wrapText="1"/>
    </xf>
    <xf numFmtId="0" fontId="32" fillId="36" borderId="58" xfId="0" applyFont="1" applyFill="1" applyBorder="1" applyAlignment="1">
      <alignment horizontal="left" vertical="center" wrapText="1" indent="4"/>
    </xf>
    <xf numFmtId="0" fontId="20" fillId="0" borderId="53" xfId="0" applyFont="1" applyBorder="1" applyAlignment="1">
      <alignment horizontal="left" vertical="center" wrapText="1" indent="4"/>
    </xf>
    <xf numFmtId="0" fontId="20" fillId="0" borderId="56" xfId="0" applyFont="1" applyBorder="1" applyAlignment="1">
      <alignment horizontal="left" vertical="center" wrapText="1" indent="4"/>
    </xf>
    <xf numFmtId="0" fontId="20" fillId="0" borderId="54" xfId="0" applyFont="1" applyBorder="1" applyAlignment="1">
      <alignment horizontal="left" vertical="center" wrapText="1" indent="4"/>
    </xf>
    <xf numFmtId="0" fontId="32" fillId="36" borderId="58" xfId="0" applyFont="1" applyFill="1" applyBorder="1" applyAlignment="1">
      <alignment horizontal="left" vertical="center" indent="4"/>
    </xf>
    <xf numFmtId="0" fontId="20" fillId="0" borderId="53" xfId="0" applyFont="1" applyBorder="1" applyAlignment="1">
      <alignment horizontal="left" vertical="center" indent="4"/>
    </xf>
    <xf numFmtId="0" fontId="20" fillId="0" borderId="56" xfId="0" applyFont="1" applyBorder="1" applyAlignment="1">
      <alignment horizontal="left" vertical="center" indent="4"/>
    </xf>
    <xf numFmtId="0" fontId="20" fillId="0" borderId="54" xfId="0" applyFont="1" applyBorder="1" applyAlignment="1">
      <alignment horizontal="left" vertical="center" indent="4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52" xfId="0" applyFont="1" applyFill="1" applyBorder="1" applyAlignment="1">
      <alignment horizontal="center" vertical="center" wrapText="1"/>
    </xf>
    <xf numFmtId="0" fontId="32" fillId="36" borderId="53" xfId="0" applyFont="1" applyFill="1" applyBorder="1" applyAlignment="1">
      <alignment horizontal="left" vertical="center" wrapText="1" indent="4"/>
    </xf>
    <xf numFmtId="0" fontId="32" fillId="36" borderId="56" xfId="0" applyFont="1" applyFill="1" applyBorder="1" applyAlignment="1">
      <alignment horizontal="left" vertical="center" wrapText="1" indent="4"/>
    </xf>
    <xf numFmtId="0" fontId="32" fillId="36" borderId="54" xfId="0" applyFont="1" applyFill="1" applyBorder="1" applyAlignment="1">
      <alignment horizontal="left" vertical="center" wrapText="1" indent="4"/>
    </xf>
    <xf numFmtId="0" fontId="32" fillId="36" borderId="53" xfId="0" applyFont="1" applyFill="1" applyBorder="1" applyAlignment="1">
      <alignment horizontal="left" vertical="center" indent="4"/>
    </xf>
    <xf numFmtId="0" fontId="32" fillId="36" borderId="56" xfId="0" applyFont="1" applyFill="1" applyBorder="1" applyAlignment="1">
      <alignment horizontal="left" vertical="center" indent="4"/>
    </xf>
    <xf numFmtId="0" fontId="32" fillId="36" borderId="54" xfId="0" applyFont="1" applyFill="1" applyBorder="1" applyAlignment="1">
      <alignment horizontal="left" vertical="center" indent="4"/>
    </xf>
    <xf numFmtId="0" fontId="32" fillId="36" borderId="57" xfId="0" applyFont="1" applyFill="1" applyBorder="1" applyAlignment="1">
      <alignment wrapText="1"/>
    </xf>
    <xf numFmtId="0" fontId="32" fillId="36" borderId="54" xfId="0" applyFont="1" applyFill="1" applyBorder="1" applyAlignment="1">
      <alignment wrapText="1"/>
    </xf>
    <xf numFmtId="0" fontId="32" fillId="36" borderId="21" xfId="0" applyFont="1" applyFill="1" applyBorder="1" applyAlignment="1">
      <alignment horizontal="center" vertical="center"/>
    </xf>
    <xf numFmtId="0" fontId="32" fillId="36" borderId="52" xfId="0" applyFont="1" applyFill="1" applyBorder="1" applyAlignment="1">
      <alignment horizontal="center" vertical="center"/>
    </xf>
    <xf numFmtId="0" fontId="34" fillId="35" borderId="21" xfId="0" applyFont="1" applyFill="1" applyBorder="1" applyAlignment="1">
      <alignment horizontal="center" wrapText="1"/>
    </xf>
    <xf numFmtId="0" fontId="34" fillId="35" borderId="55" xfId="0" applyFont="1" applyFill="1" applyBorder="1" applyAlignment="1">
      <alignment horizontal="center" wrapText="1"/>
    </xf>
    <xf numFmtId="0" fontId="34" fillId="35" borderId="52" xfId="0" applyFont="1" applyFill="1" applyBorder="1" applyAlignment="1">
      <alignment horizontal="center" wrapText="1"/>
    </xf>
    <xf numFmtId="0" fontId="32" fillId="36" borderId="58" xfId="0" applyFont="1" applyFill="1" applyBorder="1" applyAlignment="1">
      <alignment horizontal="center" vertical="center" wrapText="1"/>
    </xf>
    <xf numFmtId="0" fontId="32" fillId="36" borderId="53" xfId="0" applyFont="1" applyFill="1" applyBorder="1" applyAlignment="1">
      <alignment horizontal="center" vertical="center" wrapText="1"/>
    </xf>
    <xf numFmtId="0" fontId="32" fillId="36" borderId="32" xfId="0" applyFont="1" applyFill="1" applyBorder="1" applyAlignment="1">
      <alignment horizontal="center" vertical="center" wrapText="1"/>
    </xf>
    <xf numFmtId="0" fontId="32" fillId="36" borderId="65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wrapText="1"/>
    </xf>
    <xf numFmtId="0" fontId="90" fillId="38" borderId="0" xfId="62" applyFont="1" applyFill="1" applyBorder="1" applyAlignment="1">
      <alignment horizontal="center" vertical="center"/>
      <protection/>
    </xf>
    <xf numFmtId="0" fontId="23" fillId="0" borderId="38" xfId="64" applyFont="1" applyFill="1" applyBorder="1" applyAlignment="1">
      <alignment horizontal="left" indent="1"/>
      <protection/>
    </xf>
    <xf numFmtId="173" fontId="23" fillId="0" borderId="37" xfId="64" applyNumberFormat="1" applyFont="1" applyFill="1" applyBorder="1" applyAlignment="1">
      <alignment/>
      <protection/>
    </xf>
    <xf numFmtId="166" fontId="24" fillId="0" borderId="37" xfId="66" applyNumberFormat="1" applyFont="1" applyFill="1" applyBorder="1" applyAlignment="1">
      <alignment/>
    </xf>
    <xf numFmtId="0" fontId="63" fillId="0" borderId="0" xfId="0" applyFont="1" applyFill="1" applyAlignment="1">
      <alignment/>
    </xf>
    <xf numFmtId="223" fontId="63" fillId="0" borderId="0" xfId="0" applyNumberFormat="1" applyFont="1" applyFill="1" applyAlignment="1">
      <alignment/>
    </xf>
    <xf numFmtId="195" fontId="29" fillId="0" borderId="0" xfId="0" applyNumberFormat="1" applyFont="1" applyFill="1" applyBorder="1" applyAlignment="1" applyProtection="1">
      <alignment horizontal="right" vertical="center"/>
      <protection/>
    </xf>
    <xf numFmtId="173" fontId="23" fillId="40" borderId="37" xfId="64" applyNumberFormat="1" applyFont="1" applyFill="1" applyBorder="1" applyAlignment="1">
      <alignment/>
      <protection/>
    </xf>
    <xf numFmtId="173" fontId="24" fillId="40" borderId="37" xfId="64" applyNumberFormat="1" applyFont="1" applyFill="1" applyBorder="1" applyAlignment="1">
      <alignment/>
      <protection/>
    </xf>
    <xf numFmtId="166" fontId="24" fillId="40" borderId="37" xfId="66" applyNumberFormat="1" applyFont="1" applyFill="1" applyBorder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Diseño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 10" xfId="52"/>
    <cellStyle name="Millares [0] 2" xfId="53"/>
    <cellStyle name="Millares [0] 2 19" xfId="54"/>
    <cellStyle name="Millares [0]_razind092003" xfId="55"/>
    <cellStyle name="Millares_razind092003" xfId="56"/>
    <cellStyle name="Currency" xfId="57"/>
    <cellStyle name="Currency [0]" xfId="58"/>
    <cellStyle name="Neutral" xfId="59"/>
    <cellStyle name="No-definido" xfId="60"/>
    <cellStyle name="Normal 10" xfId="61"/>
    <cellStyle name="Normal 2" xfId="62"/>
    <cellStyle name="Normal_graficos" xfId="63"/>
    <cellStyle name="Normal_operacional" xfId="64"/>
    <cellStyle name="Notas" xfId="65"/>
    <cellStyle name="Percent" xfId="66"/>
    <cellStyle name="Porcentual 2 10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48250" y="980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53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5905500" y="980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47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49605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51</xdr:row>
      <xdr:rowOff>0</xdr:rowOff>
    </xdr:from>
    <xdr:ext cx="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9867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51</xdr:row>
      <xdr:rowOff>0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477000" y="9867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9</xdr:row>
      <xdr:rowOff>123825</xdr:rowOff>
    </xdr:from>
    <xdr:to>
      <xdr:col>3</xdr:col>
      <xdr:colOff>342900</xdr:colOff>
      <xdr:row>10</xdr:row>
      <xdr:rowOff>9525</xdr:rowOff>
    </xdr:to>
    <xdr:sp>
      <xdr:nvSpPr>
        <xdr:cNvPr id="1" name="1 Cerrar llave"/>
        <xdr:cNvSpPr>
          <a:spLocks/>
        </xdr:cNvSpPr>
      </xdr:nvSpPr>
      <xdr:spPr>
        <a:xfrm rot="16200000">
          <a:off x="1790700" y="1695450"/>
          <a:ext cx="1104900" cy="104775"/>
        </a:xfrm>
        <a:prstGeom prst="rightBrace">
          <a:avLst>
            <a:gd name="adj1" fmla="val -49199"/>
            <a:gd name="adj2" fmla="val 3717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85725</xdr:rowOff>
    </xdr:from>
    <xdr:to>
      <xdr:col>11</xdr:col>
      <xdr:colOff>314325</xdr:colOff>
      <xdr:row>9</xdr:row>
      <xdr:rowOff>180975</xdr:rowOff>
    </xdr:to>
    <xdr:sp>
      <xdr:nvSpPr>
        <xdr:cNvPr id="2" name="2 Cerrar llave"/>
        <xdr:cNvSpPr>
          <a:spLocks/>
        </xdr:cNvSpPr>
      </xdr:nvSpPr>
      <xdr:spPr>
        <a:xfrm rot="16200000">
          <a:off x="3171825" y="1657350"/>
          <a:ext cx="4067175" cy="95250"/>
        </a:xfrm>
        <a:prstGeom prst="rightBrace">
          <a:avLst>
            <a:gd name="adj1" fmla="val -49796"/>
            <a:gd name="adj2" fmla="val -1930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9</xdr:row>
      <xdr:rowOff>200025</xdr:rowOff>
    </xdr:from>
    <xdr:to>
      <xdr:col>3</xdr:col>
      <xdr:colOff>228600</xdr:colOff>
      <xdr:row>10</xdr:row>
      <xdr:rowOff>200025</xdr:rowOff>
    </xdr:to>
    <xdr:sp>
      <xdr:nvSpPr>
        <xdr:cNvPr id="1" name="1 Cerrar llave"/>
        <xdr:cNvSpPr>
          <a:spLocks/>
        </xdr:cNvSpPr>
      </xdr:nvSpPr>
      <xdr:spPr>
        <a:xfrm rot="16200000">
          <a:off x="1714500" y="1828800"/>
          <a:ext cx="1085850" cy="200025"/>
        </a:xfrm>
        <a:prstGeom prst="rightBrace">
          <a:avLst>
            <a:gd name="adj1" fmla="val -48416"/>
            <a:gd name="adj2" fmla="val 3717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10</xdr:row>
      <xdr:rowOff>66675</xdr:rowOff>
    </xdr:from>
    <xdr:to>
      <xdr:col>10</xdr:col>
      <xdr:colOff>180975</xdr:colOff>
      <xdr:row>10</xdr:row>
      <xdr:rowOff>171450</xdr:rowOff>
    </xdr:to>
    <xdr:sp>
      <xdr:nvSpPr>
        <xdr:cNvPr id="2" name="2 Cerrar llave"/>
        <xdr:cNvSpPr>
          <a:spLocks/>
        </xdr:cNvSpPr>
      </xdr:nvSpPr>
      <xdr:spPr>
        <a:xfrm rot="16200000">
          <a:off x="3038475" y="1895475"/>
          <a:ext cx="4286250" cy="104775"/>
        </a:xfrm>
        <a:prstGeom prst="rightBrace">
          <a:avLst>
            <a:gd name="adj1" fmla="val -49787"/>
            <a:gd name="adj2" fmla="val -1930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s%20Releases%20ENI-EOC\1Q%202016\Nota%20Segmentos%20Grupo%20Enersis%20America%2003-2016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pais"/>
      <sheetName val="Segmentos LN resumen"/>
      <sheetName val="Segmentos LN Generacion"/>
      <sheetName val="Segmentos LN Distribucion"/>
    </sheetNames>
    <sheetDataSet>
      <sheetData sheetId="0">
        <row r="4">
          <cell r="D4">
            <v>42460</v>
          </cell>
          <cell r="E4">
            <v>42369</v>
          </cell>
        </row>
        <row r="140">
          <cell r="U140">
            <v>387423890</v>
          </cell>
          <cell r="W140">
            <v>388911696</v>
          </cell>
        </row>
        <row r="141">
          <cell r="U141">
            <v>-231582130</v>
          </cell>
          <cell r="W141">
            <v>-454093735</v>
          </cell>
        </row>
        <row r="142">
          <cell r="U142">
            <v>-253592108</v>
          </cell>
          <cell r="W142">
            <v>-312488394</v>
          </cell>
        </row>
      </sheetData>
      <sheetData sheetId="1">
        <row r="4">
          <cell r="D4">
            <v>42460</v>
          </cell>
          <cell r="E4">
            <v>42369</v>
          </cell>
        </row>
        <row r="6">
          <cell r="F6">
            <v>1171250360</v>
          </cell>
          <cell r="G6">
            <v>2233248507</v>
          </cell>
        </row>
        <row r="7">
          <cell r="D7">
            <v>216418087</v>
          </cell>
          <cell r="E7">
            <v>158234836</v>
          </cell>
          <cell r="F7">
            <v>206197412</v>
          </cell>
          <cell r="G7">
            <v>174458784</v>
          </cell>
          <cell r="O7">
            <v>1224208278</v>
          </cell>
          <cell r="Q7">
            <v>1185163344</v>
          </cell>
        </row>
        <row r="8">
          <cell r="D8">
            <v>14365083</v>
          </cell>
          <cell r="E8">
            <v>11466253</v>
          </cell>
          <cell r="F8">
            <v>21356809</v>
          </cell>
          <cell r="G8">
            <v>34171369</v>
          </cell>
          <cell r="O8">
            <v>136671899</v>
          </cell>
          <cell r="Q8">
            <v>68262446</v>
          </cell>
        </row>
        <row r="9">
          <cell r="D9">
            <v>20585255</v>
          </cell>
          <cell r="E9">
            <v>26895066</v>
          </cell>
          <cell r="F9">
            <v>76556390</v>
          </cell>
          <cell r="G9">
            <v>72076278</v>
          </cell>
          <cell r="O9">
            <v>99398316</v>
          </cell>
          <cell r="Q9">
            <v>101989057</v>
          </cell>
        </row>
        <row r="10">
          <cell r="D10">
            <v>333875290</v>
          </cell>
          <cell r="E10">
            <v>281533993</v>
          </cell>
          <cell r="F10">
            <v>791026482</v>
          </cell>
          <cell r="G10">
            <v>802286571</v>
          </cell>
          <cell r="O10">
            <v>1130202164</v>
          </cell>
          <cell r="Q10">
            <v>1088131567</v>
          </cell>
        </row>
        <row r="11">
          <cell r="D11">
            <v>66129205</v>
          </cell>
          <cell r="E11">
            <v>69698172</v>
          </cell>
          <cell r="F11">
            <v>19642587</v>
          </cell>
          <cell r="G11">
            <v>27676364</v>
          </cell>
          <cell r="O11">
            <v>173024905</v>
          </cell>
          <cell r="Q11">
            <v>3566930</v>
          </cell>
        </row>
        <row r="12">
          <cell r="D12">
            <v>31634328</v>
          </cell>
          <cell r="E12">
            <v>33665661</v>
          </cell>
          <cell r="F12">
            <v>44636346</v>
          </cell>
          <cell r="G12">
            <v>61185174</v>
          </cell>
          <cell r="O12">
            <v>78310107</v>
          </cell>
          <cell r="Q12">
            <v>95057897</v>
          </cell>
        </row>
        <row r="13">
          <cell r="D13">
            <v>6965274</v>
          </cell>
          <cell r="E13">
            <v>3751263</v>
          </cell>
          <cell r="F13">
            <v>11834334</v>
          </cell>
          <cell r="G13">
            <v>11961862</v>
          </cell>
          <cell r="O13">
            <v>28722695</v>
          </cell>
          <cell r="Q13">
            <v>47454588</v>
          </cell>
        </row>
        <row r="15">
          <cell r="D15">
            <v>0</v>
          </cell>
          <cell r="E15">
            <v>3389064304</v>
          </cell>
          <cell r="F15">
            <v>0</v>
          </cell>
          <cell r="G15">
            <v>1049432105</v>
          </cell>
          <cell r="O15">
            <v>0</v>
          </cell>
          <cell r="Q15">
            <v>5323935881</v>
          </cell>
        </row>
        <row r="17">
          <cell r="F17">
            <v>3641873731</v>
          </cell>
          <cell r="G17">
            <v>4091696107</v>
          </cell>
        </row>
        <row r="18">
          <cell r="D18">
            <v>1411020</v>
          </cell>
          <cell r="E18">
            <v>625982</v>
          </cell>
          <cell r="F18">
            <v>522487327</v>
          </cell>
          <cell r="G18">
            <v>488884301</v>
          </cell>
          <cell r="O18">
            <v>523916900</v>
          </cell>
          <cell r="Q18">
            <v>489528204</v>
          </cell>
        </row>
        <row r="19">
          <cell r="D19">
            <v>9556032</v>
          </cell>
          <cell r="E19">
            <v>9847779</v>
          </cell>
          <cell r="F19">
            <v>58982824</v>
          </cell>
          <cell r="G19">
            <v>54741348</v>
          </cell>
          <cell r="O19">
            <v>81545019</v>
          </cell>
          <cell r="Q19">
            <v>77562708</v>
          </cell>
        </row>
        <row r="20">
          <cell r="D20">
            <v>289772775</v>
          </cell>
          <cell r="E20">
            <v>310451501</v>
          </cell>
          <cell r="F20">
            <v>47874122</v>
          </cell>
          <cell r="G20">
            <v>88178936</v>
          </cell>
          <cell r="O20">
            <v>337708598</v>
          </cell>
          <cell r="Q20">
            <v>398695864</v>
          </cell>
        </row>
        <row r="21">
          <cell r="D21">
            <v>0</v>
          </cell>
          <cell r="E21">
            <v>0</v>
          </cell>
          <cell r="F21">
            <v>289616</v>
          </cell>
          <cell r="G21">
            <v>355485</v>
          </cell>
          <cell r="O21">
            <v>289616</v>
          </cell>
          <cell r="Q21">
            <v>355485</v>
          </cell>
        </row>
        <row r="22">
          <cell r="D22">
            <v>78626077</v>
          </cell>
          <cell r="E22">
            <v>478361882</v>
          </cell>
          <cell r="F22">
            <v>29658669</v>
          </cell>
          <cell r="G22">
            <v>491519716</v>
          </cell>
          <cell r="O22">
            <v>31123882</v>
          </cell>
          <cell r="Q22">
            <v>30960445</v>
          </cell>
        </row>
        <row r="23">
          <cell r="D23">
            <v>34037599</v>
          </cell>
          <cell r="E23">
            <v>33665518</v>
          </cell>
          <cell r="F23">
            <v>995794095</v>
          </cell>
          <cell r="G23">
            <v>933484014</v>
          </cell>
          <cell r="O23">
            <v>1043787476</v>
          </cell>
          <cell r="Q23">
            <v>981399272</v>
          </cell>
        </row>
        <row r="24">
          <cell r="D24">
            <v>5179755</v>
          </cell>
          <cell r="E24">
            <v>100700655</v>
          </cell>
          <cell r="F24">
            <v>79402173</v>
          </cell>
          <cell r="G24">
            <v>76703162</v>
          </cell>
          <cell r="O24">
            <v>448326245</v>
          </cell>
          <cell r="Q24">
            <v>444199047</v>
          </cell>
        </row>
        <row r="25">
          <cell r="D25">
            <v>3027532291</v>
          </cell>
          <cell r="E25">
            <v>3097266606</v>
          </cell>
          <cell r="F25">
            <v>1856702615</v>
          </cell>
          <cell r="G25">
            <v>1905927300</v>
          </cell>
          <cell r="O25">
            <v>4885161203</v>
          </cell>
          <cell r="Q25">
            <v>5003566633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O26">
            <v>0</v>
          </cell>
          <cell r="Q26">
            <v>0</v>
          </cell>
        </row>
        <row r="27">
          <cell r="D27">
            <v>38927711</v>
          </cell>
          <cell r="E27">
            <v>40002220</v>
          </cell>
          <cell r="F27">
            <v>50682290</v>
          </cell>
          <cell r="G27">
            <v>51901845</v>
          </cell>
          <cell r="O27">
            <v>151042857</v>
          </cell>
          <cell r="Q27">
            <v>109325023</v>
          </cell>
        </row>
        <row r="29">
          <cell r="F29">
            <v>4813124091</v>
          </cell>
          <cell r="G29">
            <v>6324944614</v>
          </cell>
        </row>
        <row r="37">
          <cell r="F37">
            <v>1505775436</v>
          </cell>
          <cell r="G37">
            <v>1838355464</v>
          </cell>
        </row>
        <row r="38">
          <cell r="D38">
            <v>217567895</v>
          </cell>
          <cell r="E38">
            <v>230270298</v>
          </cell>
          <cell r="F38">
            <v>266046339</v>
          </cell>
          <cell r="G38">
            <v>206125030</v>
          </cell>
          <cell r="O38">
            <v>739111767</v>
          </cell>
          <cell r="Q38">
            <v>687873508</v>
          </cell>
        </row>
        <row r="39">
          <cell r="D39">
            <v>393904827</v>
          </cell>
          <cell r="E39">
            <v>342712347</v>
          </cell>
          <cell r="F39">
            <v>953313212</v>
          </cell>
          <cell r="G39">
            <v>1037064551</v>
          </cell>
          <cell r="O39">
            <v>1412098797</v>
          </cell>
          <cell r="Q39">
            <v>1452824207</v>
          </cell>
        </row>
        <row r="40">
          <cell r="D40">
            <v>164041337</v>
          </cell>
          <cell r="E40">
            <v>104568189</v>
          </cell>
          <cell r="F40">
            <v>166240380</v>
          </cell>
          <cell r="G40">
            <v>72131804</v>
          </cell>
          <cell r="O40">
            <v>96507237</v>
          </cell>
          <cell r="Q40">
            <v>109897508</v>
          </cell>
        </row>
        <row r="41">
          <cell r="D41">
            <v>63681589</v>
          </cell>
          <cell r="E41">
            <v>81419354</v>
          </cell>
          <cell r="F41">
            <v>56931552</v>
          </cell>
          <cell r="G41">
            <v>45879822</v>
          </cell>
          <cell r="O41">
            <v>121301576</v>
          </cell>
          <cell r="Q41">
            <v>127299176</v>
          </cell>
        </row>
        <row r="42">
          <cell r="D42">
            <v>97116840</v>
          </cell>
          <cell r="E42">
            <v>91117121</v>
          </cell>
          <cell r="F42">
            <v>29372351</v>
          </cell>
          <cell r="G42">
            <v>24166415</v>
          </cell>
          <cell r="O42">
            <v>126489191</v>
          </cell>
          <cell r="Q42">
            <v>142607960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O43">
            <v>0</v>
          </cell>
          <cell r="Q43">
            <v>0</v>
          </cell>
        </row>
        <row r="44">
          <cell r="D44">
            <v>4464910</v>
          </cell>
          <cell r="E44">
            <v>1951295</v>
          </cell>
          <cell r="F44">
            <v>33871602</v>
          </cell>
          <cell r="G44">
            <v>35966491</v>
          </cell>
          <cell r="O44">
            <v>39570523</v>
          </cell>
          <cell r="Q44">
            <v>39226339</v>
          </cell>
        </row>
        <row r="46">
          <cell r="D46">
            <v>0</v>
          </cell>
          <cell r="E46">
            <v>1883078264</v>
          </cell>
          <cell r="F46">
            <v>0</v>
          </cell>
          <cell r="G46">
            <v>417021351</v>
          </cell>
          <cell r="O46">
            <v>0</v>
          </cell>
          <cell r="Q46">
            <v>1945652102</v>
          </cell>
        </row>
        <row r="48">
          <cell r="F48">
            <v>1586855654</v>
          </cell>
          <cell r="G48">
            <v>1559780584</v>
          </cell>
        </row>
        <row r="49">
          <cell r="D49">
            <v>989514873</v>
          </cell>
          <cell r="E49">
            <v>941834867</v>
          </cell>
          <cell r="F49">
            <v>912017838</v>
          </cell>
          <cell r="G49">
            <v>883297767</v>
          </cell>
          <cell r="O49">
            <v>1923861370</v>
          </cell>
          <cell r="Q49">
            <v>1847296592</v>
          </cell>
        </row>
        <row r="50">
          <cell r="D50">
            <v>87226278</v>
          </cell>
          <cell r="E50">
            <v>97364873</v>
          </cell>
          <cell r="F50">
            <v>157108733</v>
          </cell>
          <cell r="G50">
            <v>178027558</v>
          </cell>
          <cell r="O50">
            <v>252234643</v>
          </cell>
          <cell r="Q50">
            <v>283544254</v>
          </cell>
        </row>
        <row r="51">
          <cell r="D51">
            <v>13378124</v>
          </cell>
          <cell r="E51">
            <v>10685702</v>
          </cell>
          <cell r="F51">
            <v>169169812</v>
          </cell>
          <cell r="G51">
            <v>157179286</v>
          </cell>
          <cell r="O51">
            <v>0</v>
          </cell>
          <cell r="Q51">
            <v>0</v>
          </cell>
        </row>
        <row r="52">
          <cell r="D52">
            <v>51736461</v>
          </cell>
          <cell r="E52">
            <v>41883233</v>
          </cell>
          <cell r="F52">
            <v>149737157</v>
          </cell>
          <cell r="G52">
            <v>141808620</v>
          </cell>
          <cell r="O52">
            <v>201630104</v>
          </cell>
          <cell r="Q52">
            <v>183848284</v>
          </cell>
        </row>
        <row r="53">
          <cell r="D53">
            <v>169869168</v>
          </cell>
          <cell r="E53">
            <v>181262110</v>
          </cell>
          <cell r="F53">
            <v>33673840</v>
          </cell>
          <cell r="G53">
            <v>34940876</v>
          </cell>
          <cell r="O53">
            <v>219584697</v>
          </cell>
          <cell r="Q53">
            <v>231904615</v>
          </cell>
        </row>
        <row r="54">
          <cell r="D54">
            <v>20241412</v>
          </cell>
          <cell r="E54">
            <v>21548342</v>
          </cell>
          <cell r="F54">
            <v>163795974</v>
          </cell>
          <cell r="G54">
            <v>163123897</v>
          </cell>
          <cell r="O54">
            <v>186408012</v>
          </cell>
          <cell r="Q54">
            <v>187270474</v>
          </cell>
        </row>
        <row r="55">
          <cell r="D55">
            <v>17862919</v>
          </cell>
          <cell r="E55">
            <v>18698412</v>
          </cell>
          <cell r="F55">
            <v>1352300</v>
          </cell>
          <cell r="G55">
            <v>1402580</v>
          </cell>
          <cell r="O55">
            <v>19215219</v>
          </cell>
          <cell r="Q55">
            <v>20100992</v>
          </cell>
        </row>
        <row r="57">
          <cell r="F57">
            <v>1720493001</v>
          </cell>
          <cell r="G57">
            <v>2926808566</v>
          </cell>
        </row>
        <row r="58">
          <cell r="F58">
            <v>1720493001</v>
          </cell>
          <cell r="G58">
            <v>2926808566</v>
          </cell>
          <cell r="O58">
            <v>3582146711</v>
          </cell>
          <cell r="Q58">
            <v>6026149285</v>
          </cell>
        </row>
        <row r="59">
          <cell r="D59">
            <v>620856306</v>
          </cell>
          <cell r="E59">
            <v>1476722861</v>
          </cell>
          <cell r="F59">
            <v>491422366</v>
          </cell>
          <cell r="G59">
            <v>860651565</v>
          </cell>
          <cell r="O59">
            <v>3575339010</v>
          </cell>
          <cell r="Q59">
            <v>5804447986</v>
          </cell>
        </row>
        <row r="60">
          <cell r="D60">
            <v>266375467</v>
          </cell>
          <cell r="E60">
            <v>2358601470</v>
          </cell>
          <cell r="F60">
            <v>58857749</v>
          </cell>
          <cell r="G60">
            <v>1414711314</v>
          </cell>
          <cell r="O60">
            <v>2151711049</v>
          </cell>
          <cell r="Q60">
            <v>3380661523</v>
          </cell>
        </row>
        <row r="61">
          <cell r="D61">
            <v>25349179</v>
          </cell>
          <cell r="E61">
            <v>206058198</v>
          </cell>
          <cell r="F61">
            <v>2978709</v>
          </cell>
          <cell r="G61">
            <v>3547484</v>
          </cell>
          <cell r="O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O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971828197</v>
          </cell>
          <cell r="E64">
            <v>-44545245</v>
          </cell>
          <cell r="F64">
            <v>1167234177</v>
          </cell>
          <cell r="G64">
            <v>647898203</v>
          </cell>
          <cell r="O64">
            <v>-2144903348</v>
          </cell>
          <cell r="Q64">
            <v>-3158960224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O66">
            <v>1453280313</v>
          </cell>
          <cell r="Q66">
            <v>2163659095</v>
          </cell>
        </row>
        <row r="68">
          <cell r="D68">
            <v>4175015782</v>
          </cell>
          <cell r="E68">
            <v>8045231691</v>
          </cell>
          <cell r="F68">
            <v>4813124091</v>
          </cell>
          <cell r="G68">
            <v>6324944614</v>
          </cell>
        </row>
        <row r="74">
          <cell r="E74">
            <v>42094</v>
          </cell>
          <cell r="K74">
            <v>42094</v>
          </cell>
        </row>
        <row r="76">
          <cell r="D76">
            <v>510636396</v>
          </cell>
          <cell r="E76">
            <v>392574642</v>
          </cell>
          <cell r="F76">
            <v>864659219</v>
          </cell>
          <cell r="G76">
            <v>986780251</v>
          </cell>
        </row>
        <row r="77">
          <cell r="D77">
            <v>490418383</v>
          </cell>
          <cell r="E77">
            <v>381172812</v>
          </cell>
          <cell r="F77">
            <v>833498369</v>
          </cell>
          <cell r="G77">
            <v>865447148</v>
          </cell>
        </row>
        <row r="78">
          <cell r="D78">
            <v>429826960</v>
          </cell>
          <cell r="E78">
            <v>322798584</v>
          </cell>
          <cell r="F78">
            <v>712592186</v>
          </cell>
          <cell r="G78">
            <v>797872368</v>
          </cell>
          <cell r="O78">
            <v>1041219457</v>
          </cell>
          <cell r="Q78">
            <v>1053859945</v>
          </cell>
        </row>
        <row r="79">
          <cell r="D79">
            <v>5915603</v>
          </cell>
          <cell r="E79">
            <v>4110159</v>
          </cell>
          <cell r="F79">
            <v>457035</v>
          </cell>
          <cell r="G79">
            <v>2637323</v>
          </cell>
          <cell r="O79">
            <v>9888354</v>
          </cell>
          <cell r="Q79">
            <v>6747482</v>
          </cell>
        </row>
        <row r="80">
          <cell r="D80">
            <v>54675820</v>
          </cell>
          <cell r="E80">
            <v>54264069</v>
          </cell>
          <cell r="F80">
            <v>120449148</v>
          </cell>
          <cell r="G80">
            <v>64937457</v>
          </cell>
          <cell r="O80">
            <v>163273494</v>
          </cell>
          <cell r="Q80">
            <v>110362671</v>
          </cell>
        </row>
        <row r="81">
          <cell r="D81">
            <v>20218013</v>
          </cell>
          <cell r="E81">
            <v>11401830</v>
          </cell>
          <cell r="F81">
            <v>31160850</v>
          </cell>
          <cell r="G81">
            <v>121333103</v>
          </cell>
          <cell r="O81">
            <v>51156632</v>
          </cell>
          <cell r="Q81">
            <v>132689828</v>
          </cell>
        </row>
        <row r="83">
          <cell r="D83">
            <v>-222295436</v>
          </cell>
          <cell r="E83">
            <v>-130606752</v>
          </cell>
          <cell r="F83">
            <v>-520984144</v>
          </cell>
          <cell r="G83">
            <v>-588886771</v>
          </cell>
        </row>
        <row r="84">
          <cell r="D84">
            <v>-78506987</v>
          </cell>
          <cell r="E84">
            <v>-26472391</v>
          </cell>
          <cell r="F84">
            <v>-414598052</v>
          </cell>
          <cell r="G84">
            <v>-495647578</v>
          </cell>
          <cell r="O84">
            <v>-383886112</v>
          </cell>
          <cell r="Q84">
            <v>-452141022</v>
          </cell>
        </row>
        <row r="85">
          <cell r="D85">
            <v>-93476142</v>
          </cell>
          <cell r="E85">
            <v>-61655464</v>
          </cell>
          <cell r="F85">
            <v>0</v>
          </cell>
          <cell r="G85">
            <v>0</v>
          </cell>
          <cell r="O85">
            <v>-93476142</v>
          </cell>
          <cell r="Q85">
            <v>-61655464</v>
          </cell>
        </row>
        <row r="86">
          <cell r="D86">
            <v>-33572410</v>
          </cell>
          <cell r="E86">
            <v>-29808058</v>
          </cell>
          <cell r="F86">
            <v>-34534565</v>
          </cell>
          <cell r="G86">
            <v>-40279837</v>
          </cell>
          <cell r="O86">
            <v>-61972433</v>
          </cell>
          <cell r="Q86">
            <v>-63734165</v>
          </cell>
        </row>
        <row r="87">
          <cell r="D87">
            <v>-16739897</v>
          </cell>
          <cell r="E87">
            <v>-12670839</v>
          </cell>
          <cell r="F87">
            <v>-71851527</v>
          </cell>
          <cell r="G87">
            <v>-52959356</v>
          </cell>
          <cell r="O87">
            <v>-92082878</v>
          </cell>
          <cell r="Q87">
            <v>-66067102</v>
          </cell>
        </row>
        <row r="89">
          <cell r="D89">
            <v>288340960</v>
          </cell>
          <cell r="E89">
            <v>261967890</v>
          </cell>
          <cell r="F89">
            <v>343675075</v>
          </cell>
          <cell r="G89">
            <v>397893480</v>
          </cell>
        </row>
        <row r="91">
          <cell r="D91">
            <v>1364201</v>
          </cell>
          <cell r="E91">
            <v>1633944</v>
          </cell>
          <cell r="F91">
            <v>12115354</v>
          </cell>
          <cell r="G91">
            <v>11105577</v>
          </cell>
          <cell r="O91">
            <v>13519327</v>
          </cell>
          <cell r="Q91">
            <v>12780258</v>
          </cell>
        </row>
        <row r="92">
          <cell r="D92">
            <v>-22431148</v>
          </cell>
          <cell r="E92">
            <v>-25439621</v>
          </cell>
          <cell r="F92">
            <v>-73093069</v>
          </cell>
          <cell r="G92">
            <v>-88751768</v>
          </cell>
          <cell r="O92">
            <v>-102593245</v>
          </cell>
          <cell r="Q92">
            <v>-117438681</v>
          </cell>
        </row>
        <row r="93">
          <cell r="D93">
            <v>-24593896</v>
          </cell>
          <cell r="E93">
            <v>-23977674</v>
          </cell>
          <cell r="F93">
            <v>-86341666</v>
          </cell>
          <cell r="G93">
            <v>-110015395</v>
          </cell>
          <cell r="O93">
            <v>-118992104</v>
          </cell>
          <cell r="Q93">
            <v>-134679983</v>
          </cell>
        </row>
        <row r="95">
          <cell r="D95">
            <v>242680117</v>
          </cell>
          <cell r="E95">
            <v>214184539</v>
          </cell>
          <cell r="F95">
            <v>196355694</v>
          </cell>
          <cell r="G95">
            <v>210231894</v>
          </cell>
        </row>
        <row r="97">
          <cell r="D97">
            <v>-34695487</v>
          </cell>
          <cell r="E97">
            <v>-36741314</v>
          </cell>
          <cell r="F97">
            <v>-41301764</v>
          </cell>
          <cell r="G97">
            <v>-44374857</v>
          </cell>
          <cell r="O97">
            <v>-76054531</v>
          </cell>
          <cell r="Q97">
            <v>-81007406</v>
          </cell>
        </row>
        <row r="98">
          <cell r="D98">
            <v>-995723</v>
          </cell>
          <cell r="E98">
            <v>228627</v>
          </cell>
          <cell r="F98">
            <v>-9849323</v>
          </cell>
          <cell r="G98">
            <v>-10091913</v>
          </cell>
          <cell r="O98">
            <v>-11951383</v>
          </cell>
          <cell r="Q98">
            <v>-9863336</v>
          </cell>
        </row>
        <row r="100">
          <cell r="D100">
            <v>206988907</v>
          </cell>
          <cell r="E100">
            <v>177671852</v>
          </cell>
          <cell r="F100">
            <v>145204607</v>
          </cell>
          <cell r="G100">
            <v>155765124</v>
          </cell>
        </row>
        <row r="102">
          <cell r="D102">
            <v>-12548703</v>
          </cell>
          <cell r="E102">
            <v>-17421228</v>
          </cell>
          <cell r="F102">
            <v>-95514669</v>
          </cell>
          <cell r="G102">
            <v>-46130494</v>
          </cell>
        </row>
        <row r="103">
          <cell r="D103">
            <v>10339827</v>
          </cell>
          <cell r="E103">
            <v>5986227</v>
          </cell>
          <cell r="F103">
            <v>26746950</v>
          </cell>
          <cell r="G103">
            <v>26733547</v>
          </cell>
          <cell r="O103">
            <v>46837637</v>
          </cell>
          <cell r="Q103">
            <v>40541271</v>
          </cell>
        </row>
        <row r="104">
          <cell r="D104">
            <v>8525100</v>
          </cell>
          <cell r="E104">
            <v>4953329</v>
          </cell>
          <cell r="F104">
            <v>3680242</v>
          </cell>
          <cell r="G104">
            <v>2948560</v>
          </cell>
        </row>
        <row r="105">
          <cell r="D105">
            <v>1814727</v>
          </cell>
          <cell r="E105">
            <v>1032898</v>
          </cell>
          <cell r="F105">
            <v>23066708</v>
          </cell>
          <cell r="G105">
            <v>23784987</v>
          </cell>
        </row>
        <row r="106">
          <cell r="D106">
            <v>-38404740</v>
          </cell>
          <cell r="E106">
            <v>-16340528</v>
          </cell>
          <cell r="F106">
            <v>-127605388</v>
          </cell>
          <cell r="G106">
            <v>-73257132</v>
          </cell>
          <cell r="O106">
            <v>-162192045</v>
          </cell>
          <cell r="Q106">
            <v>-93774287</v>
          </cell>
        </row>
        <row r="107">
          <cell r="D107">
            <v>-4746268</v>
          </cell>
          <cell r="E107">
            <v>-4641224.45</v>
          </cell>
          <cell r="F107">
            <v>-7513711</v>
          </cell>
          <cell r="G107">
            <v>-4734976</v>
          </cell>
        </row>
        <row r="108">
          <cell r="D108">
            <v>-22317699</v>
          </cell>
          <cell r="E108">
            <v>-18361055.49</v>
          </cell>
          <cell r="F108">
            <v>-22662309</v>
          </cell>
          <cell r="G108">
            <v>-25854266</v>
          </cell>
        </row>
        <row r="109">
          <cell r="D109">
            <v>-11340773</v>
          </cell>
          <cell r="E109">
            <v>6661751.9399999995</v>
          </cell>
          <cell r="F109">
            <v>-97429368</v>
          </cell>
          <cell r="G109">
            <v>-42667890</v>
          </cell>
        </row>
        <row r="110">
          <cell r="D110">
            <v>0</v>
          </cell>
          <cell r="E110">
            <v>0</v>
          </cell>
          <cell r="F110">
            <v>0</v>
          </cell>
          <cell r="O110">
            <v>-182690</v>
          </cell>
          <cell r="Q110">
            <v>441423</v>
          </cell>
        </row>
        <row r="111">
          <cell r="D111">
            <v>15516210</v>
          </cell>
          <cell r="E111">
            <v>-7066927</v>
          </cell>
          <cell r="F111">
            <v>5343769</v>
          </cell>
          <cell r="G111">
            <v>393091</v>
          </cell>
        </row>
        <row r="112">
          <cell r="D112">
            <v>37750905</v>
          </cell>
          <cell r="E112">
            <v>-1553797</v>
          </cell>
          <cell r="F112">
            <v>7243746</v>
          </cell>
          <cell r="G112">
            <v>911867</v>
          </cell>
          <cell r="O112">
            <v>50279779</v>
          </cell>
          <cell r="Q112">
            <v>23592366</v>
          </cell>
        </row>
        <row r="113">
          <cell r="D113">
            <v>-22234695</v>
          </cell>
          <cell r="E113">
            <v>-5513130</v>
          </cell>
          <cell r="F113">
            <v>-1899977</v>
          </cell>
          <cell r="G113">
            <v>-518776</v>
          </cell>
          <cell r="O113">
            <v>-39950863</v>
          </cell>
          <cell r="Q113">
            <v>-21933558</v>
          </cell>
        </row>
        <row r="115">
          <cell r="D115">
            <v>310739</v>
          </cell>
          <cell r="E115">
            <v>0</v>
          </cell>
          <cell r="F115">
            <v>420755</v>
          </cell>
          <cell r="G115">
            <v>331509</v>
          </cell>
          <cell r="O115">
            <v>686587</v>
          </cell>
          <cell r="Q115">
            <v>322874</v>
          </cell>
        </row>
        <row r="116">
          <cell r="D116">
            <v>-393196</v>
          </cell>
          <cell r="E116">
            <v>11282</v>
          </cell>
          <cell r="F116">
            <v>-2223703</v>
          </cell>
          <cell r="G116">
            <v>175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265</v>
          </cell>
          <cell r="Q117">
            <v>0</v>
          </cell>
        </row>
        <row r="118">
          <cell r="D118">
            <v>-393196</v>
          </cell>
          <cell r="E118">
            <v>11282</v>
          </cell>
          <cell r="F118">
            <v>-2223703</v>
          </cell>
          <cell r="G118">
            <v>175</v>
          </cell>
          <cell r="O118">
            <v>-2645015</v>
          </cell>
          <cell r="Q118">
            <v>11457</v>
          </cell>
        </row>
        <row r="120">
          <cell r="D120">
            <v>194357747</v>
          </cell>
          <cell r="E120">
            <v>160261906</v>
          </cell>
          <cell r="F120">
            <v>47886990</v>
          </cell>
          <cell r="G120">
            <v>109966314</v>
          </cell>
        </row>
        <row r="122">
          <cell r="D122">
            <v>-71031274</v>
          </cell>
          <cell r="E122">
            <v>-62922533</v>
          </cell>
          <cell r="F122">
            <v>-32942095</v>
          </cell>
          <cell r="G122">
            <v>-34219564</v>
          </cell>
          <cell r="O122">
            <v>-58176103</v>
          </cell>
          <cell r="Q122">
            <v>-83040843</v>
          </cell>
        </row>
        <row r="124">
          <cell r="D124">
            <v>123326473</v>
          </cell>
          <cell r="E124">
            <v>97339373</v>
          </cell>
          <cell r="F124">
            <v>14944895</v>
          </cell>
          <cell r="G124">
            <v>75746750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O125">
            <v>113902237</v>
          </cell>
          <cell r="Q125">
            <v>35070433</v>
          </cell>
        </row>
        <row r="126">
          <cell r="D126">
            <v>123326473</v>
          </cell>
          <cell r="E126">
            <v>97339373</v>
          </cell>
          <cell r="F126">
            <v>14944895</v>
          </cell>
          <cell r="G126">
            <v>75746750</v>
          </cell>
        </row>
        <row r="128">
          <cell r="D128">
            <v>123326473</v>
          </cell>
          <cell r="E128">
            <v>97339373</v>
          </cell>
          <cell r="F128">
            <v>14944895</v>
          </cell>
          <cell r="G128">
            <v>75746750</v>
          </cell>
          <cell r="O128">
            <v>286608225</v>
          </cell>
          <cell r="Q128">
            <v>231084161</v>
          </cell>
        </row>
        <row r="129">
          <cell r="O129">
            <v>176437108</v>
          </cell>
          <cell r="Q129">
            <v>153074436</v>
          </cell>
        </row>
        <row r="130">
          <cell r="O130">
            <v>110171117</v>
          </cell>
          <cell r="Q130">
            <v>78009725</v>
          </cell>
        </row>
        <row r="144">
          <cell r="D144">
            <v>285976371</v>
          </cell>
          <cell r="E144">
            <v>259315560</v>
          </cell>
          <cell r="F144">
            <v>125412004</v>
          </cell>
          <cell r="G144">
            <v>164778409</v>
          </cell>
        </row>
        <row r="145">
          <cell r="D145">
            <v>-85236581</v>
          </cell>
          <cell r="E145">
            <v>-118137932</v>
          </cell>
          <cell r="F145">
            <v>-115783530</v>
          </cell>
          <cell r="G145">
            <v>-206723782</v>
          </cell>
        </row>
        <row r="146">
          <cell r="D146">
            <v>-177751348</v>
          </cell>
          <cell r="E146">
            <v>-351158610</v>
          </cell>
          <cell r="F146">
            <v>8577914</v>
          </cell>
          <cell r="G146">
            <v>-88892236</v>
          </cell>
        </row>
      </sheetData>
      <sheetData sheetId="2">
        <row r="4">
          <cell r="E4">
            <v>42369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2"/>
  <sheetViews>
    <sheetView showGridLines="0" tabSelected="1" zoomScalePageLayoutView="0" workbookViewId="0" topLeftCell="A1">
      <selection activeCell="A1" sqref="A1"/>
    </sheetView>
  </sheetViews>
  <sheetFormatPr defaultColWidth="4.00390625" defaultRowHeight="12.75"/>
  <cols>
    <col min="1" max="1" width="3.421875" style="23" customWidth="1"/>
    <col min="2" max="2" width="29.421875" style="23" customWidth="1"/>
    <col min="3" max="3" width="16.8515625" style="23" customWidth="1"/>
    <col min="4" max="7" width="12.00390625" style="23" customWidth="1"/>
    <col min="8" max="8" width="10.7109375" style="23" customWidth="1"/>
    <col min="9" max="9" width="7.140625" style="23" customWidth="1"/>
    <col min="10" max="10" width="8.421875" style="23" customWidth="1"/>
    <col min="11" max="11" width="11.00390625" style="23" customWidth="1"/>
    <col min="12" max="12" width="11.8515625" style="23" customWidth="1"/>
    <col min="13" max="13" width="8.7109375" style="23" customWidth="1"/>
    <col min="14" max="14" width="7.8515625" style="23" customWidth="1"/>
    <col min="15" max="15" width="8.140625" style="23" customWidth="1"/>
    <col min="16" max="16384" width="4.00390625" style="23" customWidth="1"/>
  </cols>
  <sheetData>
    <row r="3" spans="2:15" s="1" customFormat="1" ht="14.25">
      <c r="B3" s="520" t="s">
        <v>99</v>
      </c>
      <c r="C3" s="206" t="s">
        <v>105</v>
      </c>
      <c r="D3" s="520" t="s">
        <v>108</v>
      </c>
      <c r="E3" s="520"/>
      <c r="F3" s="520" t="s">
        <v>109</v>
      </c>
      <c r="G3" s="520"/>
      <c r="H3" s="2"/>
      <c r="I3" s="2"/>
      <c r="J3" s="2"/>
      <c r="K3" s="2"/>
      <c r="M3" s="3"/>
      <c r="N3" s="3"/>
      <c r="O3" s="3"/>
    </row>
    <row r="4" spans="2:15" s="1" customFormat="1" ht="14.25">
      <c r="B4" s="520"/>
      <c r="C4" s="206" t="s">
        <v>106</v>
      </c>
      <c r="D4" s="520" t="s">
        <v>43</v>
      </c>
      <c r="E4" s="520"/>
      <c r="F4" s="520" t="s">
        <v>110</v>
      </c>
      <c r="G4" s="520"/>
      <c r="H4" s="2"/>
      <c r="I4" s="2"/>
      <c r="J4" s="2"/>
      <c r="K4" s="2"/>
      <c r="M4" s="3"/>
      <c r="N4" s="3"/>
      <c r="O4" s="3"/>
    </row>
    <row r="5" spans="2:15" s="1" customFormat="1" ht="14.25">
      <c r="B5" s="520"/>
      <c r="C5" s="206" t="s">
        <v>107</v>
      </c>
      <c r="D5" s="207">
        <v>42430</v>
      </c>
      <c r="E5" s="207">
        <v>42064</v>
      </c>
      <c r="F5" s="207">
        <v>42430</v>
      </c>
      <c r="G5" s="207">
        <v>42064</v>
      </c>
      <c r="H5" s="2"/>
      <c r="I5" s="2"/>
      <c r="J5" s="2"/>
      <c r="K5" s="2"/>
      <c r="M5" s="3"/>
      <c r="N5" s="3"/>
      <c r="O5" s="3"/>
    </row>
    <row r="6" spans="2:15" s="1" customFormat="1" ht="6" customHeight="1" thickBot="1">
      <c r="B6" s="208"/>
      <c r="C6" s="208"/>
      <c r="D6" s="209"/>
      <c r="E6" s="209"/>
      <c r="F6" s="210"/>
      <c r="G6" s="210"/>
      <c r="H6" s="7"/>
      <c r="I6" s="7"/>
      <c r="J6" s="7"/>
      <c r="K6" s="2"/>
      <c r="M6" s="3"/>
      <c r="N6" s="3"/>
      <c r="O6" s="3"/>
    </row>
    <row r="7" spans="2:16" s="8" customFormat="1" ht="17.25" customHeight="1" thickBot="1">
      <c r="B7" s="208" t="s">
        <v>104</v>
      </c>
      <c r="C7" s="208" t="s">
        <v>102</v>
      </c>
      <c r="D7" s="209">
        <v>6025</v>
      </c>
      <c r="E7" s="209">
        <v>5716</v>
      </c>
      <c r="F7" s="326">
        <v>0.351</v>
      </c>
      <c r="G7" s="326">
        <v>0.346</v>
      </c>
      <c r="H7" s="2"/>
      <c r="I7" s="15"/>
      <c r="J7" s="133"/>
      <c r="K7" s="148"/>
      <c r="M7" s="3"/>
      <c r="N7" s="3"/>
      <c r="O7" s="3"/>
      <c r="P7" s="16"/>
    </row>
    <row r="8" spans="2:16" s="8" customFormat="1" ht="17.25" customHeight="1" thickBot="1">
      <c r="B8" s="208" t="s">
        <v>186</v>
      </c>
      <c r="C8" s="208" t="s">
        <v>62</v>
      </c>
      <c r="D8" s="209">
        <v>1611</v>
      </c>
      <c r="E8" s="209">
        <v>2228</v>
      </c>
      <c r="F8" s="326">
        <v>0.047</v>
      </c>
      <c r="G8" s="326">
        <v>0.066</v>
      </c>
      <c r="H8" s="2"/>
      <c r="I8" s="15"/>
      <c r="J8" s="133"/>
      <c r="K8" s="93"/>
      <c r="M8" s="3"/>
      <c r="N8" s="3"/>
      <c r="O8" s="3"/>
      <c r="P8" s="16"/>
    </row>
    <row r="9" spans="2:16" s="8" customFormat="1" ht="17.25" customHeight="1" thickBot="1">
      <c r="B9" s="208" t="s">
        <v>41</v>
      </c>
      <c r="C9" s="208" t="s">
        <v>62</v>
      </c>
      <c r="D9" s="209">
        <v>761</v>
      </c>
      <c r="E9" s="209">
        <v>727</v>
      </c>
      <c r="F9" s="326">
        <v>0.022</v>
      </c>
      <c r="G9" s="326">
        <v>0.021</v>
      </c>
      <c r="H9" s="2"/>
      <c r="I9" s="15"/>
      <c r="J9" s="133"/>
      <c r="K9" s="93"/>
      <c r="M9" s="3"/>
      <c r="N9" s="129"/>
      <c r="O9" s="129"/>
      <c r="P9" s="16"/>
    </row>
    <row r="10" spans="2:16" s="8" customFormat="1" ht="17.25" customHeight="1" thickBot="1">
      <c r="B10" s="208" t="s">
        <v>85</v>
      </c>
      <c r="C10" s="208" t="s">
        <v>62</v>
      </c>
      <c r="D10" s="209">
        <v>1203</v>
      </c>
      <c r="E10" s="209">
        <v>1152</v>
      </c>
      <c r="F10" s="326">
        <v>0.035</v>
      </c>
      <c r="G10" s="326">
        <v>0.034</v>
      </c>
      <c r="H10" s="2"/>
      <c r="I10" s="15"/>
      <c r="J10" s="133"/>
      <c r="K10" s="93"/>
      <c r="M10" s="3"/>
      <c r="N10" s="129"/>
      <c r="O10" s="129"/>
      <c r="P10" s="16"/>
    </row>
    <row r="11" spans="2:16" s="8" customFormat="1" ht="17.25" customHeight="1" thickBot="1">
      <c r="B11" s="208" t="s">
        <v>160</v>
      </c>
      <c r="C11" s="208" t="s">
        <v>100</v>
      </c>
      <c r="D11" s="209">
        <v>2330</v>
      </c>
      <c r="E11" s="209">
        <v>2167</v>
      </c>
      <c r="F11" s="326">
        <v>0.213</v>
      </c>
      <c r="G11" s="326">
        <v>0.224</v>
      </c>
      <c r="H11" s="2"/>
      <c r="I11" s="15"/>
      <c r="J11" s="133"/>
      <c r="K11" s="93"/>
      <c r="L11" s="163"/>
      <c r="M11" s="164"/>
      <c r="N11" s="165"/>
      <c r="O11" s="165"/>
      <c r="P11" s="16"/>
    </row>
    <row r="12" spans="2:16" s="8" customFormat="1" ht="17.25" customHeight="1" thickBot="1">
      <c r="B12" s="208" t="s">
        <v>87</v>
      </c>
      <c r="C12" s="208" t="s">
        <v>100</v>
      </c>
      <c r="D12" s="209">
        <v>183</v>
      </c>
      <c r="E12" s="209">
        <v>137</v>
      </c>
      <c r="F12" s="326">
        <v>0.017</v>
      </c>
      <c r="G12" s="326">
        <v>0.014</v>
      </c>
      <c r="H12" s="2"/>
      <c r="I12" s="15"/>
      <c r="J12" s="133"/>
      <c r="K12" s="93"/>
      <c r="M12" s="3"/>
      <c r="N12" s="129"/>
      <c r="O12" s="129"/>
      <c r="P12" s="16"/>
    </row>
    <row r="13" spans="2:16" s="8" customFormat="1" ht="17.25" customHeight="1" thickBot="1">
      <c r="B13" s="208" t="s">
        <v>61</v>
      </c>
      <c r="C13" s="208" t="s">
        <v>63</v>
      </c>
      <c r="D13" s="209">
        <v>4113</v>
      </c>
      <c r="E13" s="209">
        <v>3715</v>
      </c>
      <c r="F13" s="326">
        <v>0.189</v>
      </c>
      <c r="G13" s="326">
        <v>0.177</v>
      </c>
      <c r="H13" s="2"/>
      <c r="I13" s="15"/>
      <c r="J13" s="133"/>
      <c r="K13" s="148"/>
      <c r="L13" s="139"/>
      <c r="M13" s="3"/>
      <c r="N13" s="3"/>
      <c r="O13" s="3"/>
      <c r="P13" s="16"/>
    </row>
    <row r="14" spans="2:16" s="8" customFormat="1" ht="17.25" customHeight="1" thickBot="1">
      <c r="B14" s="208" t="s">
        <v>73</v>
      </c>
      <c r="C14" s="208" t="s">
        <v>101</v>
      </c>
      <c r="D14" s="209">
        <v>1385</v>
      </c>
      <c r="E14" s="209">
        <v>797</v>
      </c>
      <c r="F14" s="326">
        <v>0.012</v>
      </c>
      <c r="G14" s="326">
        <v>0.007</v>
      </c>
      <c r="H14" s="2"/>
      <c r="I14" s="15"/>
      <c r="J14" s="133"/>
      <c r="K14" s="93"/>
      <c r="L14" s="139"/>
      <c r="M14" s="3"/>
      <c r="N14" s="3"/>
      <c r="O14" s="3"/>
      <c r="P14" s="16"/>
    </row>
    <row r="15" spans="2:16" s="8" customFormat="1" ht="17.25" customHeight="1" thickBot="1">
      <c r="B15" s="208" t="s">
        <v>187</v>
      </c>
      <c r="C15" s="208" t="s">
        <v>101</v>
      </c>
      <c r="D15" s="209">
        <v>773</v>
      </c>
      <c r="E15" s="209">
        <v>815</v>
      </c>
      <c r="F15" s="326">
        <v>0.007</v>
      </c>
      <c r="G15" s="326">
        <v>0.007</v>
      </c>
      <c r="H15" s="2"/>
      <c r="I15" s="15"/>
      <c r="J15" s="133"/>
      <c r="K15" s="93"/>
      <c r="M15" s="3"/>
      <c r="N15" s="3"/>
      <c r="O15" s="3"/>
      <c r="P15" s="16"/>
    </row>
    <row r="16" spans="2:15" s="8" customFormat="1" ht="20.25" customHeight="1">
      <c r="B16" s="211" t="s">
        <v>15</v>
      </c>
      <c r="C16" s="211"/>
      <c r="D16" s="212">
        <v>18384</v>
      </c>
      <c r="E16" s="212">
        <v>17454</v>
      </c>
      <c r="F16" s="211"/>
      <c r="G16" s="211"/>
      <c r="H16" s="2"/>
      <c r="I16" s="15"/>
      <c r="J16" s="133"/>
      <c r="K16" s="148"/>
      <c r="M16" s="3"/>
      <c r="N16" s="3"/>
      <c r="O16" s="3"/>
    </row>
    <row r="17" spans="1:16" s="8" customFormat="1" ht="9.75" customHeight="1">
      <c r="A17"/>
      <c r="B17" s="171"/>
      <c r="C17" s="171"/>
      <c r="D17" s="172"/>
      <c r="E17" s="172"/>
      <c r="F17" s="171"/>
      <c r="G17" s="171"/>
      <c r="H17"/>
      <c r="I17"/>
      <c r="J17"/>
      <c r="K17"/>
      <c r="M17" s="3"/>
      <c r="N17" s="3"/>
      <c r="O17" s="3"/>
      <c r="P17" s="16"/>
    </row>
    <row r="18" spans="2:11" ht="14.25" customHeight="1">
      <c r="B18" s="358" t="s">
        <v>189</v>
      </c>
      <c r="C18" s="358"/>
      <c r="D18" s="311">
        <v>-6025</v>
      </c>
      <c r="E18" s="311">
        <v>-5716</v>
      </c>
      <c r="F18" s="2"/>
      <c r="G18" s="2"/>
      <c r="H18" s="2"/>
      <c r="I18" s="2"/>
      <c r="J18" s="2"/>
      <c r="K18" s="2"/>
    </row>
    <row r="19" spans="1:16" s="8" customFormat="1" ht="8.25" customHeight="1" thickBot="1">
      <c r="A19"/>
      <c r="B19" s="208"/>
      <c r="C19" s="208"/>
      <c r="D19" s="208"/>
      <c r="E19" s="208"/>
      <c r="F19" s="171"/>
      <c r="G19" s="171"/>
      <c r="H19"/>
      <c r="I19"/>
      <c r="J19"/>
      <c r="K19"/>
      <c r="M19" s="3"/>
      <c r="N19" s="3"/>
      <c r="O19" s="3"/>
      <c r="P19" s="16"/>
    </row>
    <row r="20" spans="2:11" ht="14.25" customHeight="1">
      <c r="B20" s="211" t="s">
        <v>15</v>
      </c>
      <c r="C20" s="211"/>
      <c r="D20" s="212">
        <v>12359</v>
      </c>
      <c r="E20" s="212">
        <v>11738</v>
      </c>
      <c r="F20" s="211"/>
      <c r="G20" s="211"/>
      <c r="H20" s="2"/>
      <c r="I20" s="2"/>
      <c r="J20" s="2"/>
      <c r="K20" s="2"/>
    </row>
    <row r="21" spans="2:7" ht="14.25" customHeight="1">
      <c r="B21" s="175" t="s">
        <v>382</v>
      </c>
      <c r="C21" s="24"/>
      <c r="D21" s="24"/>
      <c r="E21" s="24"/>
      <c r="F21" s="24"/>
      <c r="G21" s="24"/>
    </row>
    <row r="22" spans="2:7" ht="14.25" customHeight="1">
      <c r="B22" s="94"/>
      <c r="C22" s="24"/>
      <c r="D22" s="24"/>
      <c r="E22" s="24"/>
      <c r="F22" s="24"/>
      <c r="G22" s="24"/>
    </row>
    <row r="23" spans="2:7" ht="14.25" customHeight="1">
      <c r="B23" s="94"/>
      <c r="C23" s="24"/>
      <c r="D23" s="24"/>
      <c r="E23" s="24"/>
      <c r="F23" s="24"/>
      <c r="G23" s="24"/>
    </row>
    <row r="24" spans="2:7" ht="14.25" customHeight="1">
      <c r="B24" s="94"/>
      <c r="C24" s="24"/>
      <c r="D24" s="90"/>
      <c r="E24" s="90"/>
      <c r="F24" s="90"/>
      <c r="G24" s="91"/>
    </row>
    <row r="25" spans="2:7" ht="14.25" customHeight="1">
      <c r="B25" s="94"/>
      <c r="C25" s="24"/>
      <c r="D25" s="24"/>
      <c r="E25" s="90"/>
      <c r="F25" s="24"/>
      <c r="G25" s="24"/>
    </row>
    <row r="26" spans="2:5" ht="15" customHeight="1">
      <c r="B26" s="94"/>
      <c r="C26" s="29"/>
      <c r="D26" s="30"/>
      <c r="E26" s="30"/>
    </row>
    <row r="27" spans="2:11" ht="14.25" customHeight="1">
      <c r="B27" s="95"/>
      <c r="C27" s="29"/>
      <c r="D27" s="30"/>
      <c r="E27" s="30"/>
      <c r="F27" s="157"/>
      <c r="H27" s="2"/>
      <c r="I27" s="2"/>
      <c r="J27" s="2"/>
      <c r="K27" s="2"/>
    </row>
    <row r="28" spans="1:11" ht="23.25" customHeight="1">
      <c r="A28" s="25"/>
      <c r="B28" s="95"/>
      <c r="C28" s="24"/>
      <c r="D28" s="91"/>
      <c r="E28" s="34"/>
      <c r="F28" s="24"/>
      <c r="G28" s="24"/>
      <c r="H28" s="2"/>
      <c r="I28" s="2"/>
      <c r="J28" s="2"/>
      <c r="K28" s="2"/>
    </row>
    <row r="29" spans="4:11" ht="14.25">
      <c r="D29" s="86"/>
      <c r="E29" s="86"/>
      <c r="F29" s="86"/>
      <c r="G29" s="27"/>
      <c r="H29" s="2"/>
      <c r="I29" s="2"/>
      <c r="J29" s="2"/>
      <c r="K29" s="2"/>
    </row>
    <row r="30" spans="2:11" ht="14.25">
      <c r="B30" s="28"/>
      <c r="D30" s="26"/>
      <c r="E30" s="26"/>
      <c r="G30" s="27"/>
      <c r="H30" s="2"/>
      <c r="I30" s="2"/>
      <c r="J30" s="2"/>
      <c r="K30" s="2"/>
    </row>
    <row r="31" spans="3:5" ht="12.75">
      <c r="C31" s="29"/>
      <c r="D31" s="29"/>
      <c r="E31" s="30"/>
    </row>
    <row r="32" spans="3:5" ht="12.75">
      <c r="C32" s="29"/>
      <c r="D32" s="30"/>
      <c r="E32" s="30"/>
    </row>
    <row r="33" spans="3:5" ht="12.75">
      <c r="C33" s="29"/>
      <c r="D33" s="30"/>
      <c r="E33" s="30"/>
    </row>
    <row r="34" spans="3:5" ht="12.75">
      <c r="C34" s="29"/>
      <c r="D34" s="30"/>
      <c r="E34" s="30"/>
    </row>
    <row r="35" spans="3:5" ht="12.75">
      <c r="C35" s="29"/>
      <c r="D35" s="30"/>
      <c r="E35" s="30"/>
    </row>
    <row r="36" spans="3:5" ht="12.75">
      <c r="C36" s="29"/>
      <c r="D36" s="30"/>
      <c r="E36" s="30"/>
    </row>
    <row r="37" spans="3:5" ht="12.75">
      <c r="C37" s="29"/>
      <c r="D37" s="30"/>
      <c r="E37" s="30"/>
    </row>
    <row r="38" spans="3:7" ht="12.75">
      <c r="C38" s="29"/>
      <c r="D38" s="30"/>
      <c r="E38" s="30"/>
      <c r="F38" s="31"/>
      <c r="G38" s="31"/>
    </row>
    <row r="39" spans="3:7" ht="12.75">
      <c r="C39" s="29"/>
      <c r="D39" s="30"/>
      <c r="E39" s="30"/>
      <c r="F39" s="30"/>
      <c r="G39" s="29"/>
    </row>
    <row r="40" spans="3:7" ht="12.75">
      <c r="C40" s="29"/>
      <c r="D40" s="29"/>
      <c r="E40" s="30"/>
      <c r="F40" s="30"/>
      <c r="G40" s="29"/>
    </row>
    <row r="41" spans="3:7" ht="12.75">
      <c r="C41" s="29"/>
      <c r="D41" s="171"/>
      <c r="E41" s="32"/>
      <c r="F41" s="29"/>
      <c r="G41" s="29"/>
    </row>
    <row r="42" spans="3:7" ht="10.5">
      <c r="C42" s="29"/>
      <c r="D42" s="29"/>
      <c r="E42" s="29"/>
      <c r="F42" s="29"/>
      <c r="G42" s="29"/>
    </row>
  </sheetData>
  <sheetProtection/>
  <mergeCells count="5">
    <mergeCell ref="F3:G3"/>
    <mergeCell ref="F4:G4"/>
    <mergeCell ref="D3:E3"/>
    <mergeCell ref="D4:E4"/>
    <mergeCell ref="B3:B5"/>
  </mergeCells>
  <printOptions horizontalCentered="1" verticalCentered="1"/>
  <pageMargins left="0.4" right="0.36" top="0.79" bottom="0.7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9"/>
  <sheetViews>
    <sheetView showGridLines="0"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1.1484375" style="3" customWidth="1"/>
    <col min="2" max="2" width="27.7109375" style="3" customWidth="1"/>
    <col min="3" max="3" width="9.7109375" style="3" customWidth="1"/>
    <col min="4" max="4" width="9.57421875" style="3" customWidth="1"/>
    <col min="5" max="5" width="9.28125" style="3" customWidth="1"/>
    <col min="6" max="6" width="9.57421875" style="3" customWidth="1"/>
    <col min="7" max="7" width="10.28125" style="3" customWidth="1"/>
    <col min="8" max="8" width="10.421875" style="3" customWidth="1"/>
    <col min="9" max="10" width="9.7109375" style="3" customWidth="1"/>
    <col min="11" max="12" width="8.7109375" style="3" customWidth="1"/>
    <col min="13" max="13" width="8.140625" style="3" hidden="1" customWidth="1"/>
    <col min="14" max="14" width="0.13671875" style="3" customWidth="1"/>
    <col min="15" max="15" width="10.57421875" style="3" customWidth="1"/>
    <col min="16" max="16" width="10.00390625" style="3" bestFit="1" customWidth="1"/>
    <col min="17" max="17" width="8.57421875" style="3" bestFit="1" customWidth="1"/>
    <col min="18" max="18" width="11.57421875" style="3" customWidth="1"/>
    <col min="19" max="16384" width="11.421875" style="3" customWidth="1"/>
  </cols>
  <sheetData>
    <row r="2" ht="12.75">
      <c r="A2" s="85">
        <v>1</v>
      </c>
    </row>
    <row r="5" spans="2:18" ht="16.5" customHeight="1">
      <c r="B5" s="524" t="s">
        <v>95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2:16" ht="4.5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2:18" ht="24.75" customHeight="1">
      <c r="B7" s="532" t="s">
        <v>93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</row>
    <row r="8" spans="2:18" ht="15.75" customHeight="1">
      <c r="B8" s="533" t="s">
        <v>158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</row>
    <row r="9" spans="2:16" ht="15.75" customHeight="1"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</row>
    <row r="10" spans="2:16" ht="15.75" customHeight="1">
      <c r="B10" s="356"/>
      <c r="C10" s="356" t="s">
        <v>201</v>
      </c>
      <c r="D10" s="356"/>
      <c r="E10" s="356"/>
      <c r="F10" s="356"/>
      <c r="G10" s="356" t="s">
        <v>202</v>
      </c>
      <c r="H10" s="356"/>
      <c r="I10" s="356"/>
      <c r="J10" s="356"/>
      <c r="K10" s="356"/>
      <c r="L10" s="356"/>
      <c r="M10" s="356"/>
      <c r="N10" s="356"/>
      <c r="O10" s="356"/>
      <c r="P10" s="356"/>
    </row>
    <row r="11" spans="2:16" ht="27.75" customHeight="1"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</row>
    <row r="12" ht="6.75" customHeight="1"/>
    <row r="13" spans="2:18" s="65" customFormat="1" ht="26.25" customHeight="1">
      <c r="B13" s="230" t="s">
        <v>96</v>
      </c>
      <c r="C13" s="530" t="s">
        <v>33</v>
      </c>
      <c r="D13" s="530"/>
      <c r="E13" s="530" t="s">
        <v>10</v>
      </c>
      <c r="F13" s="530"/>
      <c r="G13" s="531" t="s">
        <v>97</v>
      </c>
      <c r="H13" s="531"/>
      <c r="I13" s="530" t="s">
        <v>14</v>
      </c>
      <c r="J13" s="530"/>
      <c r="K13" s="530" t="s">
        <v>98</v>
      </c>
      <c r="L13" s="530"/>
      <c r="M13" s="530" t="s">
        <v>30</v>
      </c>
      <c r="N13" s="530"/>
      <c r="O13" s="530" t="s">
        <v>191</v>
      </c>
      <c r="P13" s="530"/>
      <c r="Q13" s="530" t="s">
        <v>21</v>
      </c>
      <c r="R13" s="530"/>
    </row>
    <row r="14" spans="2:18" ht="12.75">
      <c r="B14" s="236"/>
      <c r="C14" s="230">
        <v>42430</v>
      </c>
      <c r="D14" s="230">
        <v>42064</v>
      </c>
      <c r="E14" s="230">
        <v>42430</v>
      </c>
      <c r="F14" s="230">
        <v>42064</v>
      </c>
      <c r="G14" s="230">
        <v>42430</v>
      </c>
      <c r="H14" s="230">
        <v>42064</v>
      </c>
      <c r="I14" s="230">
        <v>42430</v>
      </c>
      <c r="J14" s="230">
        <v>42064</v>
      </c>
      <c r="K14" s="230">
        <v>42430</v>
      </c>
      <c r="L14" s="230">
        <v>42064</v>
      </c>
      <c r="M14" s="230">
        <v>42430</v>
      </c>
      <c r="N14" s="230">
        <v>42064</v>
      </c>
      <c r="O14" s="230">
        <v>42430</v>
      </c>
      <c r="P14" s="230">
        <v>42064</v>
      </c>
      <c r="Q14" s="355">
        <v>42430</v>
      </c>
      <c r="R14" s="355">
        <v>42064</v>
      </c>
    </row>
    <row r="15" ht="6" customHeight="1"/>
    <row r="16" spans="2:18" ht="18" customHeight="1" thickBot="1">
      <c r="B16" s="237" t="s">
        <v>89</v>
      </c>
      <c r="C16" s="250">
        <v>325375.071</v>
      </c>
      <c r="D16" s="250">
        <v>297161</v>
      </c>
      <c r="E16" s="250">
        <v>145304.736</v>
      </c>
      <c r="F16" s="250">
        <v>160115.308</v>
      </c>
      <c r="G16" s="250">
        <v>342971.364</v>
      </c>
      <c r="H16" s="250">
        <v>476775.721</v>
      </c>
      <c r="I16" s="250">
        <v>218591.454</v>
      </c>
      <c r="J16" s="250">
        <v>220009.921</v>
      </c>
      <c r="K16" s="250">
        <v>157791.665</v>
      </c>
      <c r="L16" s="250">
        <v>129879.301</v>
      </c>
      <c r="M16" s="250">
        <v>0</v>
      </c>
      <c r="N16" s="250">
        <v>0</v>
      </c>
      <c r="O16" s="250">
        <v>864659.219</v>
      </c>
      <c r="P16" s="250">
        <v>986780.2509999999</v>
      </c>
      <c r="Q16" s="250">
        <v>1190034.29</v>
      </c>
      <c r="R16" s="250">
        <v>1283941.251</v>
      </c>
    </row>
    <row r="17" spans="2:18" s="73" customFormat="1" ht="6" customHeight="1">
      <c r="B17" s="251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40"/>
      <c r="R17" s="240"/>
    </row>
    <row r="18" spans="2:18" ht="18" customHeight="1" thickBot="1">
      <c r="B18" s="237" t="s">
        <v>90</v>
      </c>
      <c r="C18" s="250">
        <v>-286704.89</v>
      </c>
      <c r="D18" s="250">
        <v>-265577</v>
      </c>
      <c r="E18" s="250">
        <v>-125635.23</v>
      </c>
      <c r="F18" s="250">
        <v>-133649.977</v>
      </c>
      <c r="G18" s="250">
        <v>-301580.836</v>
      </c>
      <c r="H18" s="250">
        <v>-428788.261</v>
      </c>
      <c r="I18" s="250">
        <v>-165358.292</v>
      </c>
      <c r="J18" s="250">
        <v>-163973.981</v>
      </c>
      <c r="K18" s="250">
        <v>-126880.254</v>
      </c>
      <c r="L18" s="250">
        <v>-104602.908</v>
      </c>
      <c r="M18" s="250">
        <v>-1</v>
      </c>
      <c r="N18" s="250">
        <v>0</v>
      </c>
      <c r="O18" s="250">
        <v>-719455.612</v>
      </c>
      <c r="P18" s="250">
        <v>-831015.1270000001</v>
      </c>
      <c r="Q18" s="250">
        <v>-1006160.502</v>
      </c>
      <c r="R18" s="250">
        <v>-1096592.127</v>
      </c>
    </row>
    <row r="19" spans="2:18" s="73" customFormat="1" ht="6" customHeight="1" thickBot="1">
      <c r="B19" s="253"/>
      <c r="C19" s="254"/>
      <c r="D19" s="255"/>
      <c r="E19" s="254"/>
      <c r="F19" s="255"/>
      <c r="G19" s="254"/>
      <c r="H19" s="255"/>
      <c r="I19" s="254"/>
      <c r="J19" s="255"/>
      <c r="K19" s="254"/>
      <c r="L19" s="255"/>
      <c r="M19" s="254"/>
      <c r="N19" s="255"/>
      <c r="O19" s="254"/>
      <c r="P19" s="255"/>
      <c r="Q19" s="242"/>
      <c r="R19" s="242"/>
    </row>
    <row r="20" spans="2:18" ht="6" customHeight="1" hidden="1">
      <c r="B20" s="244"/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44"/>
      <c r="R20" s="244"/>
    </row>
    <row r="21" spans="2:18" ht="17.25" customHeight="1" thickBot="1">
      <c r="B21" s="245" t="s">
        <v>91</v>
      </c>
      <c r="C21" s="257">
        <v>38670.18099999998</v>
      </c>
      <c r="D21" s="257">
        <v>31584</v>
      </c>
      <c r="E21" s="257">
        <v>19669.50600000001</v>
      </c>
      <c r="F21" s="235">
        <v>26465.330999999976</v>
      </c>
      <c r="G21" s="257">
        <v>41390.52799999999</v>
      </c>
      <c r="H21" s="257">
        <v>47987.46000000002</v>
      </c>
      <c r="I21" s="257">
        <v>53233.16200000001</v>
      </c>
      <c r="J21" s="257">
        <v>56035.94</v>
      </c>
      <c r="K21" s="257">
        <v>30911.411000000007</v>
      </c>
      <c r="L21" s="257">
        <v>25276.39300000001</v>
      </c>
      <c r="M21" s="257">
        <v>-1</v>
      </c>
      <c r="N21" s="257">
        <v>0</v>
      </c>
      <c r="O21" s="257">
        <v>145203.60700000008</v>
      </c>
      <c r="P21" s="257">
        <v>155765.12399999984</v>
      </c>
      <c r="Q21" s="257">
        <v>183873.78800000006</v>
      </c>
      <c r="R21" s="257">
        <v>187349.12399999984</v>
      </c>
    </row>
    <row r="22" spans="2:18" s="142" customFormat="1" ht="5.25" customHeight="1" hidden="1">
      <c r="B22" s="258"/>
      <c r="C22" s="259">
        <v>0</v>
      </c>
      <c r="D22" s="260">
        <v>0</v>
      </c>
      <c r="E22" s="259">
        <v>0</v>
      </c>
      <c r="F22" s="260">
        <v>0</v>
      </c>
      <c r="G22" s="259">
        <v>0</v>
      </c>
      <c r="H22" s="260">
        <v>0</v>
      </c>
      <c r="I22" s="259">
        <v>0</v>
      </c>
      <c r="J22" s="260">
        <v>0</v>
      </c>
      <c r="K22" s="259">
        <v>0</v>
      </c>
      <c r="L22" s="260">
        <v>0</v>
      </c>
      <c r="M22" s="261">
        <v>0</v>
      </c>
      <c r="N22" s="261">
        <v>0</v>
      </c>
      <c r="O22" s="262">
        <v>0</v>
      </c>
      <c r="P22" s="260">
        <v>0</v>
      </c>
      <c r="Q22" s="173">
        <v>0</v>
      </c>
      <c r="R22" s="173">
        <v>0</v>
      </c>
    </row>
    <row r="23" spans="2:18" ht="13.5" customHeight="1"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192"/>
      <c r="R23" s="192"/>
    </row>
    <row r="24" spans="2:18" ht="19.5" customHeight="1">
      <c r="B24" s="229" t="s">
        <v>159</v>
      </c>
      <c r="C24" s="266">
        <v>7086.180999999982</v>
      </c>
      <c r="D24" s="265">
        <v>0.2243598340932112</v>
      </c>
      <c r="E24" s="266">
        <v>-6795.824999999968</v>
      </c>
      <c r="F24" s="265">
        <v>0.25678216531657866</v>
      </c>
      <c r="G24" s="266">
        <v>-6596.93200000003</v>
      </c>
      <c r="H24" s="265">
        <v>-0.1374719978927834</v>
      </c>
      <c r="I24" s="332">
        <v>-2802.777999999991</v>
      </c>
      <c r="J24" s="265">
        <v>-0.05001750662164302</v>
      </c>
      <c r="K24" s="264">
        <v>5635.017999999996</v>
      </c>
      <c r="L24" s="265">
        <v>0.22293600198414362</v>
      </c>
      <c r="M24" s="264">
        <v>-1</v>
      </c>
      <c r="N24" s="267"/>
      <c r="O24" s="266">
        <v>-10561.51699999976</v>
      </c>
      <c r="P24" s="265">
        <v>-0.06780411897595107</v>
      </c>
      <c r="Q24" s="266">
        <v>-3475.3359999997774</v>
      </c>
      <c r="R24" s="265">
        <v>-0.018550052040807945</v>
      </c>
    </row>
    <row r="25" spans="2:16" ht="16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ht="17.25" customHeight="1" hidden="1">
      <c r="B26" s="72" t="s">
        <v>79</v>
      </c>
      <c r="C26"/>
      <c r="D26" s="158">
        <v>0.2243598340932112</v>
      </c>
      <c r="E26"/>
      <c r="F26" s="158">
        <v>0.10722437458848162</v>
      </c>
      <c r="G26"/>
      <c r="H26" s="158">
        <v>-0.031869113914900125</v>
      </c>
      <c r="I26"/>
      <c r="J26" s="158">
        <v>-0.0045935946978696825</v>
      </c>
      <c r="K26"/>
      <c r="L26" s="158">
        <v>0.231428685063299</v>
      </c>
      <c r="M26" s="153">
        <v>0</v>
      </c>
      <c r="N26" s="154"/>
      <c r="O26"/>
      <c r="P26"/>
    </row>
    <row r="27" spans="2:16" ht="26.25" customHeight="1" hidden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ht="26.25" customHeight="1" hidden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ht="26.25" customHeight="1" hidden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ht="26.25" customHeight="1" hidden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2:16" ht="26.25" customHeight="1" hidden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26.25" customHeight="1" hidden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19.5" customHeight="1" hidden="1">
      <c r="B33" s="72" t="s">
        <v>78</v>
      </c>
      <c r="C33" s="156">
        <v>0.273</v>
      </c>
      <c r="D33" s="154">
        <v>0.28</v>
      </c>
      <c r="E33" s="159">
        <v>-0.308</v>
      </c>
      <c r="F33" s="158">
        <v>-0.089</v>
      </c>
      <c r="G33" s="156">
        <v>0.308</v>
      </c>
      <c r="H33" s="154">
        <v>0.463</v>
      </c>
      <c r="I33" s="156">
        <v>0.34</v>
      </c>
      <c r="J33" s="154">
        <v>0.358</v>
      </c>
      <c r="K33" s="156">
        <v>0.204</v>
      </c>
      <c r="L33" s="154">
        <v>0.2</v>
      </c>
      <c r="M33" s="153"/>
      <c r="N33" s="154"/>
      <c r="O33" s="156">
        <v>0.249</v>
      </c>
      <c r="P33" s="154">
        <v>0.324</v>
      </c>
    </row>
    <row r="34" spans="2:16" ht="12.75" customHeight="1" hidden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2:16" ht="12.75" customHeight="1" hidden="1">
      <c r="B35" s="23"/>
      <c r="C35" s="86">
        <v>7086.180999999982</v>
      </c>
      <c r="D35" s="23"/>
      <c r="E35" s="86">
        <v>-6795.824999999968</v>
      </c>
      <c r="F35" s="23"/>
      <c r="G35" s="86">
        <v>-6596.93200000003</v>
      </c>
      <c r="H35" s="23"/>
      <c r="I35" s="86">
        <v>-2802.777999999991</v>
      </c>
      <c r="J35" s="23"/>
      <c r="K35" s="86">
        <v>5635.017999999996</v>
      </c>
      <c r="L35" s="23"/>
      <c r="M35" s="23"/>
      <c r="N35" s="23"/>
      <c r="O35" s="86">
        <v>-10561.51699999976</v>
      </c>
      <c r="P35" s="23"/>
    </row>
    <row r="36" spans="2:15" ht="12.75" hidden="1">
      <c r="B36" s="74"/>
      <c r="C36" s="147">
        <v>0.2243598340932112</v>
      </c>
      <c r="E36" s="147">
        <v>-0.25678216531657866</v>
      </c>
      <c r="G36" s="147">
        <v>-0.1374719978927834</v>
      </c>
      <c r="I36" s="147">
        <v>-0.05001750662164302</v>
      </c>
      <c r="K36" s="147">
        <v>0.22293600198414362</v>
      </c>
      <c r="O36" s="147">
        <v>-0.06780411897595107</v>
      </c>
    </row>
    <row r="37" ht="12.75" hidden="1"/>
    <row r="38" spans="2:16" ht="12.75" hidden="1">
      <c r="B38" s="71" t="s">
        <v>31</v>
      </c>
      <c r="D38" s="96">
        <v>28214.070999999996</v>
      </c>
      <c r="F38" s="96">
        <v>-14810.571999999986</v>
      </c>
      <c r="H38" s="96">
        <v>-133804.35700000002</v>
      </c>
      <c r="J38" s="96">
        <v>-1418.4670000000042</v>
      </c>
      <c r="L38" s="96">
        <v>27912.364</v>
      </c>
      <c r="N38" s="96">
        <v>0</v>
      </c>
      <c r="P38" s="96">
        <v>-122121.03199999989</v>
      </c>
    </row>
    <row r="39" spans="4:16" ht="12.75" hidden="1">
      <c r="D39" s="132">
        <v>0.09494540333354645</v>
      </c>
      <c r="F39" s="132">
        <v>-0.09249941298554655</v>
      </c>
      <c r="H39" s="132">
        <v>-0.2806442339793557</v>
      </c>
      <c r="J39" s="132">
        <v>-0.006447286529410663</v>
      </c>
      <c r="L39" s="132">
        <v>0.21491002634823234</v>
      </c>
      <c r="N39" s="132" t="e">
        <v>#DIV/0!</v>
      </c>
      <c r="P39" s="132">
        <v>-0.12375706939436903</v>
      </c>
    </row>
    <row r="40" spans="2:16" ht="12.75" hidden="1">
      <c r="B40" s="71" t="s">
        <v>32</v>
      </c>
      <c r="D40" s="96">
        <v>-21127.890000000014</v>
      </c>
      <c r="F40" s="96">
        <v>8014.747000000018</v>
      </c>
      <c r="H40" s="96">
        <v>127207.42499999999</v>
      </c>
      <c r="J40" s="96">
        <v>-1384.310999999987</v>
      </c>
      <c r="L40" s="96">
        <v>-22277.346000000005</v>
      </c>
      <c r="N40" s="96">
        <v>-1</v>
      </c>
      <c r="P40" s="96">
        <v>111559.51500000013</v>
      </c>
    </row>
    <row r="41" spans="4:16" ht="14.25" customHeight="1" hidden="1">
      <c r="D41" s="132">
        <v>0.07955466776113901</v>
      </c>
      <c r="F41" s="132">
        <v>-0.059968188397069584</v>
      </c>
      <c r="H41" s="132">
        <v>-0.2966672284901941</v>
      </c>
      <c r="J41" s="132">
        <v>0.008442260116865656</v>
      </c>
      <c r="L41" s="132">
        <v>0.21297061836942435</v>
      </c>
      <c r="N41" s="132" t="e">
        <v>#DIV/0!</v>
      </c>
      <c r="P41" s="132">
        <v>-0.13424486676040992</v>
      </c>
    </row>
    <row r="42" ht="12.75" hidden="1"/>
    <row r="43" ht="12.75" hidden="1"/>
    <row r="44" spans="2:16" ht="17.25" customHeight="1" hidden="1">
      <c r="B44" s="72" t="s">
        <v>80</v>
      </c>
      <c r="C44" s="97">
        <v>38670.18099999998</v>
      </c>
      <c r="D44" s="149">
        <v>31584</v>
      </c>
      <c r="E44" s="153">
        <v>210.56844457159576</v>
      </c>
      <c r="F44" s="149">
        <v>235.85819166437904</v>
      </c>
      <c r="G44" s="153">
        <v>175.65620291554734</v>
      </c>
      <c r="H44" s="149">
        <v>181.43848671728767</v>
      </c>
      <c r="I44" s="153">
        <v>203135.66903897817</v>
      </c>
      <c r="J44" s="149">
        <v>204073.09814057456</v>
      </c>
      <c r="K44" s="153">
        <v>169.04324775551981</v>
      </c>
      <c r="L44" s="149">
        <v>137.27408643792515</v>
      </c>
      <c r="M44" s="97">
        <v>0</v>
      </c>
      <c r="N44" s="98" t="e">
        <v>#DIV/0!</v>
      </c>
      <c r="O44" s="97">
        <v>0</v>
      </c>
      <c r="P44" s="149">
        <v>-0.25800193615477895</v>
      </c>
    </row>
    <row r="45" ht="12.75" hidden="1"/>
    <row r="46" spans="2:16" ht="19.5" customHeight="1" hidden="1">
      <c r="B46" s="72" t="s">
        <v>74</v>
      </c>
      <c r="C46" s="153">
        <v>7086.180999999982</v>
      </c>
      <c r="D46" s="154">
        <v>0.2243598340932112</v>
      </c>
      <c r="E46" s="153">
        <v>-25.289747092783273</v>
      </c>
      <c r="F46" s="154">
        <v>-0.10722437458848162</v>
      </c>
      <c r="G46" s="153">
        <v>-5.782283801740334</v>
      </c>
      <c r="H46" s="154">
        <v>-0.031869113914900125</v>
      </c>
      <c r="I46" s="153">
        <v>-937.4291015963827</v>
      </c>
      <c r="J46" s="154">
        <v>-0.0045935946978696825</v>
      </c>
      <c r="K46" s="153">
        <v>31.769161317594666</v>
      </c>
      <c r="L46" s="154">
        <v>0.231428685063299</v>
      </c>
      <c r="M46" s="153" t="e">
        <v>#DIV/0!</v>
      </c>
      <c r="N46" s="154" t="e">
        <v>#DIV/0!</v>
      </c>
      <c r="O46" s="153">
        <v>0.25800193615477895</v>
      </c>
      <c r="P46" s="154">
        <v>-1</v>
      </c>
    </row>
    <row r="47" ht="6.75" customHeight="1" hidden="1"/>
    <row r="48" ht="3.75" customHeight="1" hidden="1"/>
    <row r="49" spans="2:12" ht="12.75" hidden="1">
      <c r="B49" s="3" t="s">
        <v>81</v>
      </c>
      <c r="C49" s="3">
        <v>478.73</v>
      </c>
      <c r="D49" s="3">
        <v>492.55</v>
      </c>
      <c r="E49" s="3">
        <v>5.12496</v>
      </c>
      <c r="F49" s="3">
        <v>4.38959</v>
      </c>
      <c r="G49" s="3">
        <v>2.03167</v>
      </c>
      <c r="H49" s="3">
        <v>1.86231</v>
      </c>
      <c r="I49" s="3">
        <v>1826.815</v>
      </c>
      <c r="J49" s="3">
        <v>1793.781</v>
      </c>
      <c r="K49" s="3">
        <v>2.618</v>
      </c>
      <c r="L49" s="3">
        <v>2.675</v>
      </c>
    </row>
  </sheetData>
  <sheetProtection/>
  <mergeCells count="11">
    <mergeCell ref="M13:N13"/>
    <mergeCell ref="Q13:R13"/>
    <mergeCell ref="B5:R5"/>
    <mergeCell ref="B7:R7"/>
    <mergeCell ref="B8:R8"/>
    <mergeCell ref="C13:D13"/>
    <mergeCell ref="E13:F13"/>
    <mergeCell ref="G13:H13"/>
    <mergeCell ref="I13:J13"/>
    <mergeCell ref="K13:L13"/>
    <mergeCell ref="O13:P1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9"/>
  <sheetViews>
    <sheetView showGridLines="0" zoomScalePageLayoutView="0" workbookViewId="0" topLeftCell="A1">
      <selection activeCell="F30" sqref="F30"/>
    </sheetView>
  </sheetViews>
  <sheetFormatPr defaultColWidth="3.421875" defaultRowHeight="12.75"/>
  <cols>
    <col min="1" max="1" width="3.421875" style="62" customWidth="1"/>
    <col min="2" max="2" width="38.28125" style="62" customWidth="1"/>
    <col min="3" max="8" width="13.8515625" style="62" customWidth="1"/>
    <col min="9" max="16384" width="3.421875" style="62" customWidth="1"/>
  </cols>
  <sheetData>
    <row r="2" spans="2:8" ht="15">
      <c r="B2" s="536" t="s">
        <v>209</v>
      </c>
      <c r="C2" s="536"/>
      <c r="D2" s="536"/>
      <c r="E2" s="536"/>
      <c r="F2" s="536"/>
      <c r="G2" s="536"/>
      <c r="H2" s="536"/>
    </row>
    <row r="3" spans="2:8" ht="18" customHeight="1">
      <c r="B3" s="537" t="s">
        <v>158</v>
      </c>
      <c r="C3" s="537"/>
      <c r="D3" s="537"/>
      <c r="E3" s="537"/>
      <c r="F3" s="537"/>
      <c r="G3" s="537"/>
      <c r="H3" s="537"/>
    </row>
    <row r="4" spans="2:8" ht="13.5" customHeight="1">
      <c r="B4" s="68"/>
      <c r="C4" s="67"/>
      <c r="D4" s="67"/>
      <c r="E4" s="67"/>
      <c r="F4" s="67"/>
      <c r="G4" s="67"/>
      <c r="H4" s="67"/>
    </row>
    <row r="5" spans="2:8" ht="18.75" customHeight="1">
      <c r="B5" s="268"/>
      <c r="C5" s="530">
        <v>42430</v>
      </c>
      <c r="D5" s="530"/>
      <c r="E5" s="530"/>
      <c r="F5" s="534">
        <v>42064</v>
      </c>
      <c r="G5" s="535"/>
      <c r="H5" s="535"/>
    </row>
    <row r="6" spans="2:8" ht="25.5">
      <c r="B6" s="268" t="s">
        <v>99</v>
      </c>
      <c r="C6" s="268" t="s">
        <v>89</v>
      </c>
      <c r="D6" s="268" t="s">
        <v>90</v>
      </c>
      <c r="E6" s="268" t="s">
        <v>91</v>
      </c>
      <c r="F6" s="268" t="s">
        <v>89</v>
      </c>
      <c r="G6" s="268" t="s">
        <v>90</v>
      </c>
      <c r="H6" s="268" t="s">
        <v>91</v>
      </c>
    </row>
    <row r="7" ht="6" customHeight="1"/>
    <row r="8" spans="2:8" ht="15" thickBot="1">
      <c r="B8" s="269" t="s">
        <v>248</v>
      </c>
      <c r="C8" s="270">
        <v>377261.42</v>
      </c>
      <c r="D8" s="270">
        <v>-217639.144</v>
      </c>
      <c r="E8" s="270">
        <v>159622.27599999998</v>
      </c>
      <c r="F8" s="270">
        <v>269968.612153285</v>
      </c>
      <c r="G8" s="270">
        <v>-142104.16448627002</v>
      </c>
      <c r="H8" s="270">
        <v>127864.44766701499</v>
      </c>
    </row>
    <row r="9" spans="2:8" ht="15" thickBot="1">
      <c r="B9" s="271" t="s">
        <v>42</v>
      </c>
      <c r="C9" s="270">
        <v>38830.6040976677</v>
      </c>
      <c r="D9" s="270">
        <v>-18899.5597511065</v>
      </c>
      <c r="E9" s="270">
        <v>19931.044346561204</v>
      </c>
      <c r="F9" s="270">
        <v>26137</v>
      </c>
      <c r="G9" s="270">
        <v>-6185</v>
      </c>
      <c r="H9" s="270">
        <v>19952</v>
      </c>
    </row>
    <row r="10" spans="2:8" ht="15" thickBot="1">
      <c r="B10" s="271" t="s">
        <v>45</v>
      </c>
      <c r="C10" s="270">
        <v>35540.6508926884</v>
      </c>
      <c r="D10" s="270">
        <v>-25257.6315630051</v>
      </c>
      <c r="E10" s="270">
        <v>10283.019329683299</v>
      </c>
      <c r="F10" s="270">
        <v>41058</v>
      </c>
      <c r="G10" s="270">
        <v>-29368</v>
      </c>
      <c r="H10" s="270">
        <v>11690</v>
      </c>
    </row>
    <row r="11" spans="2:8" ht="15" thickBot="1">
      <c r="B11" s="271" t="s">
        <v>56</v>
      </c>
      <c r="C11" s="270">
        <v>11768.632164118642</v>
      </c>
      <c r="D11" s="270">
        <v>-4453.434589934152</v>
      </c>
      <c r="E11" s="270">
        <v>7315.19757418449</v>
      </c>
      <c r="F11" s="270">
        <v>17504</v>
      </c>
      <c r="G11" s="270">
        <v>-5729</v>
      </c>
      <c r="H11" s="270">
        <v>11775</v>
      </c>
    </row>
    <row r="12" spans="2:8" ht="15" hidden="1" thickBot="1">
      <c r="B12" s="271" t="s">
        <v>24</v>
      </c>
      <c r="C12" s="270">
        <v>0</v>
      </c>
      <c r="D12" s="270">
        <v>0</v>
      </c>
      <c r="E12" s="270">
        <v>0</v>
      </c>
      <c r="F12" s="270">
        <v>0</v>
      </c>
      <c r="G12" s="270">
        <v>0</v>
      </c>
      <c r="H12" s="270">
        <v>0</v>
      </c>
    </row>
    <row r="13" spans="2:8" ht="15" thickBot="1">
      <c r="B13" s="271" t="s">
        <v>25</v>
      </c>
      <c r="C13" s="270">
        <v>145304.73530542498</v>
      </c>
      <c r="D13" s="270">
        <v>-125635.231071104</v>
      </c>
      <c r="E13" s="270">
        <v>19669.50423432098</v>
      </c>
      <c r="F13" s="270">
        <v>160115</v>
      </c>
      <c r="G13" s="270">
        <v>-133650</v>
      </c>
      <c r="H13" s="270">
        <v>26465</v>
      </c>
    </row>
    <row r="14" spans="2:8" ht="15" thickBot="1">
      <c r="B14" s="271" t="s">
        <v>26</v>
      </c>
      <c r="C14" s="270">
        <v>157791.665560937</v>
      </c>
      <c r="D14" s="270">
        <v>-126880.782887904</v>
      </c>
      <c r="E14" s="270">
        <v>30910.88267303299</v>
      </c>
      <c r="F14" s="270">
        <v>129879</v>
      </c>
      <c r="G14" s="270">
        <v>-104604</v>
      </c>
      <c r="H14" s="270">
        <v>25275</v>
      </c>
    </row>
    <row r="15" spans="2:8" ht="15" thickBot="1">
      <c r="B15" s="271" t="s">
        <v>57</v>
      </c>
      <c r="C15" s="270">
        <v>188116.164985093</v>
      </c>
      <c r="D15" s="270">
        <v>-169825.268046333</v>
      </c>
      <c r="E15" s="270">
        <v>18290.89693876001</v>
      </c>
      <c r="F15" s="270">
        <v>276761</v>
      </c>
      <c r="G15" s="270">
        <v>-267266</v>
      </c>
      <c r="H15" s="270">
        <v>9495</v>
      </c>
    </row>
    <row r="16" spans="2:8" ht="15" thickBot="1">
      <c r="B16" s="271" t="s">
        <v>20</v>
      </c>
      <c r="C16" s="270">
        <v>154855.1990806</v>
      </c>
      <c r="D16" s="270">
        <v>-131755.568019839</v>
      </c>
      <c r="E16" s="270">
        <v>23099.631060760992</v>
      </c>
      <c r="F16" s="270">
        <v>200014</v>
      </c>
      <c r="G16" s="270">
        <v>-161522</v>
      </c>
      <c r="H16" s="270">
        <v>38492</v>
      </c>
    </row>
    <row r="17" spans="2:8" ht="15" thickBot="1">
      <c r="B17" s="271" t="s">
        <v>82</v>
      </c>
      <c r="C17" s="270">
        <v>218591.45420954202</v>
      </c>
      <c r="D17" s="270">
        <v>-165358.303478923</v>
      </c>
      <c r="E17" s="270">
        <v>53233.15073061903</v>
      </c>
      <c r="F17" s="270">
        <v>220010</v>
      </c>
      <c r="G17" s="270">
        <v>-163974</v>
      </c>
      <c r="H17" s="270">
        <v>56036</v>
      </c>
    </row>
    <row r="18" spans="2:8" ht="11.25" customHeight="1" hidden="1" thickBot="1">
      <c r="B18" s="271" t="s">
        <v>180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  <c r="H18" s="270">
        <v>0</v>
      </c>
    </row>
    <row r="19" spans="2:8" ht="15" hidden="1" thickBot="1">
      <c r="B19" s="271" t="s">
        <v>183</v>
      </c>
      <c r="C19" s="270">
        <v>0</v>
      </c>
      <c r="D19" s="270">
        <v>0</v>
      </c>
      <c r="E19" s="270">
        <v>0</v>
      </c>
      <c r="F19" s="270">
        <v>0</v>
      </c>
      <c r="G19" s="270">
        <v>0</v>
      </c>
      <c r="H19" s="270">
        <v>0</v>
      </c>
    </row>
    <row r="20" spans="2:8" ht="15" thickBot="1">
      <c r="B20" s="271" t="s">
        <v>84</v>
      </c>
      <c r="C20" s="270">
        <v>569.804556980537</v>
      </c>
      <c r="D20" s="270">
        <v>-548.896773524435</v>
      </c>
      <c r="E20" s="270">
        <v>20.907783456101924</v>
      </c>
      <c r="F20" s="270">
        <v>216</v>
      </c>
      <c r="G20" s="270">
        <v>-493</v>
      </c>
      <c r="H20" s="270">
        <v>-277</v>
      </c>
    </row>
    <row r="21" spans="2:8" ht="15" thickBot="1">
      <c r="B21" s="271" t="s">
        <v>85</v>
      </c>
      <c r="C21" s="270">
        <v>29630.9982339575</v>
      </c>
      <c r="D21" s="270">
        <v>-26689.693178192803</v>
      </c>
      <c r="E21" s="270">
        <v>2941.3050557646966</v>
      </c>
      <c r="F21" s="270">
        <v>27002</v>
      </c>
      <c r="G21" s="270">
        <v>-24285</v>
      </c>
      <c r="H21" s="270">
        <v>2717</v>
      </c>
    </row>
    <row r="22" spans="2:8" ht="15" thickBot="1">
      <c r="B22" s="271" t="s">
        <v>86</v>
      </c>
      <c r="C22" s="270">
        <v>19126.697854490198</v>
      </c>
      <c r="D22" s="270">
        <v>-12543.055449935799</v>
      </c>
      <c r="E22" s="270">
        <v>6583.642404554399</v>
      </c>
      <c r="F22" s="270">
        <v>11834</v>
      </c>
      <c r="G22" s="270">
        <v>-8422</v>
      </c>
      <c r="H22" s="270">
        <v>3412</v>
      </c>
    </row>
    <row r="23" spans="2:8" ht="15" thickBot="1">
      <c r="B23" s="271" t="s">
        <v>28</v>
      </c>
      <c r="C23" s="270">
        <v>7308.49982974184</v>
      </c>
      <c r="D23" s="270">
        <v>-20222.121218984757</v>
      </c>
      <c r="E23" s="270">
        <v>-12913.621389242919</v>
      </c>
      <c r="F23" s="270">
        <v>1286.9696583221314</v>
      </c>
      <c r="G23" s="270">
        <v>-4454.856900223365</v>
      </c>
      <c r="H23" s="270">
        <v>-3167.887241901234</v>
      </c>
    </row>
    <row r="24" spans="2:8" ht="15" thickBot="1">
      <c r="B24" s="269" t="s">
        <v>103</v>
      </c>
      <c r="C24" s="270">
        <v>-119158.5897268811</v>
      </c>
      <c r="D24" s="270">
        <v>118218.4397268812</v>
      </c>
      <c r="E24" s="270">
        <v>-940.1499999998923</v>
      </c>
      <c r="F24" s="270">
        <v>-78125.1385041024</v>
      </c>
      <c r="G24" s="270">
        <v>78249.5879441024</v>
      </c>
      <c r="H24" s="270">
        <v>124.44943999999668</v>
      </c>
    </row>
    <row r="25" spans="2:8" ht="6" customHeight="1">
      <c r="B25" s="180"/>
      <c r="C25" s="180"/>
      <c r="D25" s="180"/>
      <c r="E25" s="180"/>
      <c r="F25" s="180"/>
      <c r="G25" s="180"/>
      <c r="H25" s="180"/>
    </row>
    <row r="26" spans="2:8" ht="24" customHeight="1">
      <c r="B26" s="272" t="s">
        <v>21</v>
      </c>
      <c r="C26" s="273">
        <v>1265537.9370443607</v>
      </c>
      <c r="D26" s="266">
        <v>-927490.2503019054</v>
      </c>
      <c r="E26" s="266">
        <v>338047.68674245523</v>
      </c>
      <c r="F26" s="266">
        <v>1303660.4433075048</v>
      </c>
      <c r="G26" s="266">
        <v>-973807.4334423911</v>
      </c>
      <c r="H26" s="266">
        <v>329853.00986511365</v>
      </c>
    </row>
    <row r="27" spans="2:8" ht="6" customHeight="1">
      <c r="B27" s="180"/>
      <c r="C27" s="180"/>
      <c r="D27" s="180"/>
      <c r="E27" s="180"/>
      <c r="F27" s="180"/>
      <c r="G27" s="180"/>
      <c r="H27" s="180"/>
    </row>
    <row r="28" spans="2:8" ht="14.25">
      <c r="B28" s="191"/>
      <c r="C28" s="191"/>
      <c r="D28" s="191"/>
      <c r="E28" s="191"/>
      <c r="F28" s="191"/>
      <c r="G28" s="191"/>
      <c r="H28" s="191"/>
    </row>
    <row r="29" spans="2:8" ht="14.25">
      <c r="B29" s="92"/>
      <c r="C29" s="126"/>
      <c r="D29" s="126"/>
      <c r="E29" s="126"/>
      <c r="F29" s="126"/>
      <c r="G29" s="126"/>
      <c r="H29" s="126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7.5" customHeight="1"/>
    <row r="41" ht="16.5" customHeight="1"/>
    <row r="42" ht="8.25" customHeight="1"/>
    <row r="43" ht="21" customHeight="1"/>
    <row r="44" ht="3" customHeight="1"/>
    <row r="45" ht="9" customHeight="1"/>
  </sheetData>
  <sheetProtection/>
  <mergeCells count="4">
    <mergeCell ref="F5:H5"/>
    <mergeCell ref="C5:E5"/>
    <mergeCell ref="B2:H2"/>
    <mergeCell ref="B3:H3"/>
  </mergeCells>
  <printOptions horizontalCentered="1" verticalCentered="1"/>
  <pageMargins left="0.2" right="0.2" top="0.2755905511811024" bottom="0.2362204724409449" header="0.2362204724409449" footer="0.1968503937007874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9"/>
  <sheetViews>
    <sheetView showGridLines="0" zoomScale="90" zoomScaleNormal="90" zoomScalePageLayoutView="0" workbookViewId="0" topLeftCell="A1">
      <selection activeCell="F30" sqref="F30"/>
    </sheetView>
  </sheetViews>
  <sheetFormatPr defaultColWidth="11.421875" defaultRowHeight="12.75"/>
  <cols>
    <col min="1" max="1" width="6.28125" style="3" customWidth="1"/>
    <col min="2" max="2" width="69.28125" style="3" bestFit="1" customWidth="1"/>
    <col min="3" max="3" width="11.8515625" style="3" customWidth="1"/>
    <col min="4" max="6" width="11.57421875" style="3" customWidth="1"/>
    <col min="7" max="8" width="11.57421875" style="3" bestFit="1" customWidth="1"/>
    <col min="9" max="10" width="11.7109375" style="3" bestFit="1" customWidth="1"/>
    <col min="11" max="16384" width="11.421875" style="3" customWidth="1"/>
  </cols>
  <sheetData>
    <row r="3" spans="2:6" ht="21" customHeight="1">
      <c r="B3" s="528"/>
      <c r="C3" s="528"/>
      <c r="D3" s="528"/>
      <c r="E3" s="528"/>
      <c r="F3" s="528"/>
    </row>
    <row r="4" spans="2:6" s="65" customFormat="1" ht="18" customHeight="1">
      <c r="B4" s="528" t="s">
        <v>213</v>
      </c>
      <c r="C4" s="528"/>
      <c r="D4" s="528"/>
      <c r="E4" s="528"/>
      <c r="F4" s="528"/>
    </row>
    <row r="5" spans="2:6" s="65" customFormat="1" ht="15.75" customHeight="1">
      <c r="B5" s="529" t="s">
        <v>158</v>
      </c>
      <c r="C5" s="529"/>
      <c r="D5" s="529"/>
      <c r="E5" s="529"/>
      <c r="F5" s="529"/>
    </row>
    <row r="7" spans="2:6" s="65" customFormat="1" ht="41.25" customHeight="1">
      <c r="B7" s="213" t="s">
        <v>214</v>
      </c>
      <c r="C7" s="357">
        <v>42430</v>
      </c>
      <c r="D7" s="357">
        <v>42064</v>
      </c>
      <c r="E7" s="357" t="s">
        <v>161</v>
      </c>
      <c r="F7" s="357" t="s">
        <v>162</v>
      </c>
    </row>
    <row r="8" spans="2:6" ht="16.5">
      <c r="B8" s="369" t="s">
        <v>215</v>
      </c>
      <c r="C8" s="370">
        <v>-105208.18200000002</v>
      </c>
      <c r="D8" s="371">
        <v>-51132.784999999996</v>
      </c>
      <c r="E8" s="371">
        <v>-54075.39700000002</v>
      </c>
      <c r="F8" s="372">
        <v>-1.0575</v>
      </c>
    </row>
    <row r="9" spans="2:6" ht="16.5">
      <c r="B9" s="373" t="s">
        <v>216</v>
      </c>
      <c r="C9" s="374">
        <v>46837.637</v>
      </c>
      <c r="D9" s="374">
        <v>40541.271</v>
      </c>
      <c r="E9" s="374">
        <v>6296.366000000002</v>
      </c>
      <c r="F9" s="375">
        <v>0.1553</v>
      </c>
    </row>
    <row r="10" spans="2:10" ht="16.5">
      <c r="B10" s="376" t="s">
        <v>217</v>
      </c>
      <c r="C10" s="374">
        <v>-162192.045</v>
      </c>
      <c r="D10" s="374">
        <v>-93774.287</v>
      </c>
      <c r="E10" s="374">
        <v>-68417.75800000002</v>
      </c>
      <c r="F10" s="375">
        <v>-0.7296</v>
      </c>
      <c r="G10" s="54"/>
      <c r="H10" s="54"/>
      <c r="I10" s="54"/>
      <c r="J10" s="54"/>
    </row>
    <row r="11" spans="2:10" ht="16.5">
      <c r="B11" s="376" t="s">
        <v>218</v>
      </c>
      <c r="C11" s="374">
        <v>-182.69</v>
      </c>
      <c r="D11" s="374">
        <v>441.423</v>
      </c>
      <c r="E11" s="374">
        <v>-624.113</v>
      </c>
      <c r="F11" s="375">
        <v>1.4139</v>
      </c>
      <c r="G11" s="54"/>
      <c r="H11" s="54"/>
      <c r="I11" s="54"/>
      <c r="J11" s="54"/>
    </row>
    <row r="12" spans="2:10" ht="16.5">
      <c r="B12" s="376" t="s">
        <v>219</v>
      </c>
      <c r="C12" s="374">
        <v>10328.916</v>
      </c>
      <c r="D12" s="374">
        <v>1658.808</v>
      </c>
      <c r="E12" s="374">
        <v>8670.108</v>
      </c>
      <c r="F12" s="375">
        <v>-5.2267</v>
      </c>
      <c r="I12" s="54"/>
      <c r="J12" s="54"/>
    </row>
    <row r="13" spans="2:10" ht="16.5">
      <c r="B13" s="369" t="s">
        <v>120</v>
      </c>
      <c r="C13" s="370">
        <v>-1958.163</v>
      </c>
      <c r="D13" s="371">
        <v>334.331</v>
      </c>
      <c r="E13" s="371">
        <v>-2292.494</v>
      </c>
      <c r="F13" s="372">
        <v>-6.857</v>
      </c>
      <c r="G13" s="54"/>
      <c r="H13" s="54"/>
      <c r="I13" s="54"/>
      <c r="J13" s="54"/>
    </row>
    <row r="14" spans="2:10" ht="16.5">
      <c r="B14" s="373" t="s">
        <v>220</v>
      </c>
      <c r="C14" s="374">
        <v>-2644.75</v>
      </c>
      <c r="D14" s="374">
        <v>11.457</v>
      </c>
      <c r="E14" s="374">
        <v>-2656.207</v>
      </c>
      <c r="F14" s="375">
        <v>-231.8414</v>
      </c>
      <c r="G14" s="54"/>
      <c r="H14" s="54"/>
      <c r="I14" s="54"/>
      <c r="J14" s="54"/>
    </row>
    <row r="15" spans="2:6" ht="16.5">
      <c r="B15" s="373" t="s">
        <v>221</v>
      </c>
      <c r="C15" s="374">
        <v>686.587</v>
      </c>
      <c r="D15" s="374">
        <v>322.874</v>
      </c>
      <c r="E15" s="377">
        <v>363.71299999999997</v>
      </c>
      <c r="F15" s="375">
        <v>1.1265</v>
      </c>
    </row>
    <row r="16" spans="2:6" ht="12.75">
      <c r="B16" s="221"/>
      <c r="C16" s="222"/>
      <c r="D16" s="223"/>
      <c r="E16" s="223"/>
      <c r="F16" s="226"/>
    </row>
    <row r="17" spans="2:6" ht="16.5">
      <c r="B17" s="369" t="s">
        <v>222</v>
      </c>
      <c r="C17" s="370">
        <v>230882.0909999999</v>
      </c>
      <c r="D17" s="219">
        <v>279054.5710000001</v>
      </c>
      <c r="E17" s="370">
        <v>-48172.480000000214</v>
      </c>
      <c r="F17" s="372">
        <v>-0.1726</v>
      </c>
    </row>
    <row r="18" spans="2:6" ht="16.5">
      <c r="B18" s="373" t="s">
        <v>223</v>
      </c>
      <c r="C18" s="374">
        <v>-58176.103</v>
      </c>
      <c r="D18" s="374">
        <v>-83040.843</v>
      </c>
      <c r="E18" s="377">
        <v>24864.73999999999</v>
      </c>
      <c r="F18" s="375">
        <v>0.2994</v>
      </c>
    </row>
    <row r="19" spans="2:6" ht="16.5">
      <c r="B19" s="369" t="s">
        <v>224</v>
      </c>
      <c r="C19" s="370">
        <v>172705.9879999999</v>
      </c>
      <c r="D19" s="371">
        <v>196013.72800000012</v>
      </c>
      <c r="E19" s="371">
        <v>-23307.740000000224</v>
      </c>
      <c r="F19" s="372">
        <v>-0.1189</v>
      </c>
    </row>
  </sheetData>
  <sheetProtection/>
  <mergeCells count="3">
    <mergeCell ref="B3:F3"/>
    <mergeCell ref="B4:F4"/>
    <mergeCell ref="B5:F5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showGridLines="0" zoomScale="110" zoomScaleNormal="110" zoomScalePageLayoutView="0" workbookViewId="0" topLeftCell="A1">
      <selection activeCell="F30" sqref="F30"/>
    </sheetView>
  </sheetViews>
  <sheetFormatPr defaultColWidth="7.28125" defaultRowHeight="12.75"/>
  <cols>
    <col min="1" max="1" width="7.28125" style="2" customWidth="1"/>
    <col min="2" max="2" width="36.00390625" style="2" customWidth="1"/>
    <col min="3" max="4" width="10.00390625" style="35" bestFit="1" customWidth="1"/>
    <col min="5" max="6" width="14.7109375" style="2" customWidth="1"/>
    <col min="7" max="7" width="1.7109375" style="2" customWidth="1"/>
    <col min="8" max="16384" width="7.28125" style="2" customWidth="1"/>
  </cols>
  <sheetData>
    <row r="1" ht="14.25">
      <c r="G1" s="36"/>
    </row>
    <row r="2" ht="14.25">
      <c r="G2" s="36"/>
    </row>
    <row r="3" spans="2:7" ht="30" customHeight="1">
      <c r="B3" s="274" t="s">
        <v>111</v>
      </c>
      <c r="C3" s="230">
        <v>42430</v>
      </c>
      <c r="D3" s="399" t="s">
        <v>247</v>
      </c>
      <c r="E3" s="275" t="s">
        <v>161</v>
      </c>
      <c r="F3" s="275" t="s">
        <v>162</v>
      </c>
      <c r="G3" s="36"/>
    </row>
    <row r="4" spans="2:6" ht="14.25">
      <c r="B4" s="176"/>
      <c r="D4" s="355" t="s">
        <v>203</v>
      </c>
      <c r="E4" s="176"/>
      <c r="F4" s="176"/>
    </row>
    <row r="5" spans="2:7" s="15" customFormat="1" ht="15" customHeight="1" thickBot="1">
      <c r="B5" s="276" t="s">
        <v>112</v>
      </c>
      <c r="C5" s="277">
        <v>2870538.364</v>
      </c>
      <c r="D5" s="277">
        <v>2589625.829</v>
      </c>
      <c r="E5" s="277">
        <v>280912.53500000015</v>
      </c>
      <c r="F5" s="328">
        <v>0.10847610950361752</v>
      </c>
      <c r="G5" s="36"/>
    </row>
    <row r="6" spans="2:7" s="15" customFormat="1" ht="15" customHeight="1" thickBot="1">
      <c r="B6" s="278" t="s">
        <v>113</v>
      </c>
      <c r="C6" s="277">
        <v>7502901.796</v>
      </c>
      <c r="D6" s="277">
        <v>7535592.681</v>
      </c>
      <c r="E6" s="200">
        <v>-32690.884999999776</v>
      </c>
      <c r="F6" s="328">
        <v>-0.004338196925429028</v>
      </c>
      <c r="G6" s="36"/>
    </row>
    <row r="7" spans="2:7" s="15" customFormat="1" ht="15" customHeight="1" thickBot="1">
      <c r="B7" s="278" t="s">
        <v>200</v>
      </c>
      <c r="C7" s="277">
        <v>0</v>
      </c>
      <c r="D7" s="200">
        <v>5323935.881</v>
      </c>
      <c r="E7" s="200">
        <v>-5323935.881</v>
      </c>
      <c r="F7" s="328">
        <v>-1</v>
      </c>
      <c r="G7" s="36"/>
    </row>
    <row r="8" spans="2:6" ht="6" customHeight="1">
      <c r="B8" s="171"/>
      <c r="C8" s="172"/>
      <c r="D8" s="172"/>
      <c r="E8" s="172"/>
      <c r="F8" s="329"/>
    </row>
    <row r="9" spans="2:7" s="15" customFormat="1" ht="15" customHeight="1">
      <c r="B9" s="279" t="s">
        <v>114</v>
      </c>
      <c r="C9" s="279">
        <v>10373440.16</v>
      </c>
      <c r="D9" s="279">
        <v>15449154.390999999</v>
      </c>
      <c r="E9" s="327">
        <v>-5075714.231</v>
      </c>
      <c r="F9" s="436">
        <v>-0.32854317476151884</v>
      </c>
      <c r="G9" s="36"/>
    </row>
    <row r="10" ht="9.75" customHeight="1"/>
    <row r="11" spans="3:4" ht="14.25">
      <c r="C11" s="41"/>
      <c r="D11" s="41"/>
    </row>
    <row r="15" ht="14.25">
      <c r="E15" s="35"/>
    </row>
    <row r="16" ht="14.25">
      <c r="E16" s="35"/>
    </row>
    <row r="17" ht="14.25">
      <c r="E17" s="35"/>
    </row>
    <row r="18" spans="5:6" ht="14.25">
      <c r="E18" s="35"/>
      <c r="F18" s="35"/>
    </row>
    <row r="19" spans="5:6" ht="14.25">
      <c r="E19" s="35"/>
      <c r="F19" s="35"/>
    </row>
    <row r="20" ht="14.25">
      <c r="E20" s="35"/>
    </row>
    <row r="21" ht="14.25">
      <c r="E21" s="35"/>
    </row>
    <row r="22" ht="14.25">
      <c r="E22" s="35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="110" zoomScaleNormal="110" zoomScalePageLayoutView="0" workbookViewId="0" topLeftCell="A1">
      <selection activeCell="F30" sqref="F30"/>
    </sheetView>
  </sheetViews>
  <sheetFormatPr defaultColWidth="7.28125" defaultRowHeight="12.75"/>
  <cols>
    <col min="1" max="1" width="7.28125" style="44" customWidth="1"/>
    <col min="2" max="2" width="43.57421875" style="42" customWidth="1"/>
    <col min="3" max="4" width="14.7109375" style="43" customWidth="1"/>
    <col min="5" max="6" width="14.7109375" style="44" customWidth="1"/>
    <col min="7" max="7" width="3.57421875" style="44" customWidth="1"/>
    <col min="8" max="8" width="8.8515625" style="44" customWidth="1"/>
    <col min="9" max="16384" width="7.28125" style="44" customWidth="1"/>
  </cols>
  <sheetData>
    <row r="1" spans="1:7" s="2" customFormat="1" ht="14.25">
      <c r="A1" s="44"/>
      <c r="C1" s="35"/>
      <c r="D1" s="35"/>
      <c r="G1" s="36"/>
    </row>
    <row r="2" spans="5:6" ht="14.25" customHeight="1">
      <c r="E2" s="42"/>
      <c r="F2" s="42"/>
    </row>
    <row r="3" spans="2:7" s="2" customFormat="1" ht="30" customHeight="1">
      <c r="B3" s="275" t="s">
        <v>115</v>
      </c>
      <c r="C3" s="275">
        <v>42430</v>
      </c>
      <c r="D3" s="275" t="s">
        <v>247</v>
      </c>
      <c r="E3" s="275" t="s">
        <v>161</v>
      </c>
      <c r="F3" s="275" t="s">
        <v>162</v>
      </c>
      <c r="G3" s="36"/>
    </row>
    <row r="4" spans="2:6" ht="12.75">
      <c r="B4" s="177"/>
      <c r="D4" s="355" t="s">
        <v>203</v>
      </c>
      <c r="E4" s="177"/>
      <c r="F4" s="177"/>
    </row>
    <row r="5" spans="2:7" s="15" customFormat="1" ht="18" customHeight="1" thickBot="1">
      <c r="B5" s="280" t="s">
        <v>116</v>
      </c>
      <c r="C5" s="281">
        <v>2535079.091</v>
      </c>
      <c r="D5" s="281">
        <v>2559728.698</v>
      </c>
      <c r="E5" s="281">
        <v>-24649.606999999844</v>
      </c>
      <c r="F5" s="347">
        <v>-0.009629773272167186</v>
      </c>
      <c r="G5" s="36"/>
    </row>
    <row r="6" spans="2:7" s="15" customFormat="1" ht="18" customHeight="1" thickBot="1">
      <c r="B6" s="282" t="s">
        <v>117</v>
      </c>
      <c r="C6" s="281">
        <v>2802934.045</v>
      </c>
      <c r="D6" s="281">
        <v>2753965.211</v>
      </c>
      <c r="E6" s="281">
        <v>48968.8339999998</v>
      </c>
      <c r="F6" s="347">
        <v>0.017781210090965116</v>
      </c>
      <c r="G6" s="36"/>
    </row>
    <row r="7" spans="2:7" s="15" customFormat="1" ht="18" customHeight="1" thickBot="1">
      <c r="B7" s="282" t="s">
        <v>200</v>
      </c>
      <c r="C7" s="281">
        <v>0</v>
      </c>
      <c r="D7" s="281">
        <v>1945652.102</v>
      </c>
      <c r="E7" s="281">
        <v>-1945652.102</v>
      </c>
      <c r="F7" s="347">
        <v>-1</v>
      </c>
      <c r="G7" s="36"/>
    </row>
    <row r="8" spans="2:7" s="15" customFormat="1" ht="18" customHeight="1" thickBot="1">
      <c r="B8" s="282" t="s">
        <v>118</v>
      </c>
      <c r="C8" s="281">
        <v>5035427.024</v>
      </c>
      <c r="D8" s="281">
        <v>8189808.3780000005</v>
      </c>
      <c r="E8" s="281">
        <v>-3154381.3540000003</v>
      </c>
      <c r="F8" s="347">
        <v>-0.3851593600741021</v>
      </c>
      <c r="G8" s="36"/>
    </row>
    <row r="9" spans="2:7" s="15" customFormat="1" ht="18" customHeight="1" thickBot="1">
      <c r="B9" s="202" t="s">
        <v>124</v>
      </c>
      <c r="C9" s="281">
        <v>3582146.711</v>
      </c>
      <c r="D9" s="281">
        <v>6026149.283</v>
      </c>
      <c r="E9" s="281">
        <v>-2444002.5719999997</v>
      </c>
      <c r="F9" s="347">
        <v>-0.4055662176996885</v>
      </c>
      <c r="G9" s="36"/>
    </row>
    <row r="10" spans="2:7" s="15" customFormat="1" ht="18" customHeight="1" thickBot="1">
      <c r="B10" s="202" t="s">
        <v>125</v>
      </c>
      <c r="C10" s="281">
        <v>1453280.313</v>
      </c>
      <c r="D10" s="281">
        <v>2163659.095</v>
      </c>
      <c r="E10" s="281">
        <v>-710378.7820000001</v>
      </c>
      <c r="F10" s="347">
        <v>-0.32832287842461616</v>
      </c>
      <c r="G10" s="36"/>
    </row>
    <row r="11" spans="2:6" ht="6" customHeight="1">
      <c r="B11" s="179"/>
      <c r="C11" s="180"/>
      <c r="D11" s="180"/>
      <c r="E11" s="180"/>
      <c r="F11" s="348"/>
    </row>
    <row r="12" spans="2:7" s="15" customFormat="1" ht="18" customHeight="1">
      <c r="B12" s="229" t="s">
        <v>126</v>
      </c>
      <c r="C12" s="247">
        <v>10373440.16</v>
      </c>
      <c r="D12" s="283">
        <v>15449154.389</v>
      </c>
      <c r="E12" s="330">
        <v>-5075714.229</v>
      </c>
      <c r="F12" s="284">
        <v>-0.32854317467459415</v>
      </c>
      <c r="G12" s="36"/>
    </row>
    <row r="13" spans="3:4" s="2" customFormat="1" ht="9.75" customHeight="1">
      <c r="C13" s="35"/>
      <c r="D13" s="35"/>
    </row>
    <row r="14" spans="5:6" ht="12.75">
      <c r="E14" s="42"/>
      <c r="F14" s="42"/>
    </row>
    <row r="15" spans="3:6" ht="12.75" hidden="1">
      <c r="C15" s="45">
        <v>0</v>
      </c>
      <c r="D15" s="45">
        <v>-0.001999998465180397</v>
      </c>
      <c r="E15" s="84">
        <v>0.0019999993965029716</v>
      </c>
      <c r="F15" s="46">
        <v>8.69246896684217E-11</v>
      </c>
    </row>
    <row r="16" spans="1:6" ht="12.75" hidden="1">
      <c r="A16" s="47"/>
      <c r="C16" s="42"/>
      <c r="D16" s="42"/>
      <c r="E16" s="47"/>
      <c r="F16" s="47"/>
    </row>
    <row r="17" spans="1:6" ht="12.75" hidden="1">
      <c r="A17" s="42" t="s">
        <v>35</v>
      </c>
      <c r="C17" s="48">
        <v>5338013.136</v>
      </c>
      <c r="D17" s="48">
        <v>5313693.909</v>
      </c>
      <c r="E17" s="48">
        <v>24319.226999999955</v>
      </c>
      <c r="F17" s="76">
        <v>0.004576708296804455</v>
      </c>
    </row>
    <row r="18" spans="1:6" ht="12.75">
      <c r="A18" s="47"/>
      <c r="D18" s="48"/>
      <c r="E18" s="50"/>
      <c r="F18" s="47"/>
    </row>
    <row r="19" spans="1:6" ht="12.75">
      <c r="A19" s="47"/>
      <c r="D19" s="51"/>
      <c r="E19" s="50"/>
      <c r="F19" s="49"/>
    </row>
    <row r="20" spans="1:6" ht="12.75">
      <c r="A20" s="47"/>
      <c r="D20" s="42"/>
      <c r="E20" s="52"/>
      <c r="F20" s="47"/>
    </row>
    <row r="21" spans="1:6" ht="12.75">
      <c r="A21" s="47"/>
      <c r="D21" s="42"/>
      <c r="E21" s="47"/>
      <c r="F21" s="47"/>
    </row>
    <row r="22" spans="1:6" ht="12.75">
      <c r="A22" s="47"/>
      <c r="D22" s="42"/>
      <c r="E22" s="47"/>
      <c r="F22" s="47"/>
    </row>
    <row r="23" spans="1:6" ht="12.75">
      <c r="A23" s="47"/>
      <c r="D23" s="42"/>
      <c r="E23" s="47"/>
      <c r="F23" s="47"/>
    </row>
    <row r="24" spans="1:4" ht="12.75">
      <c r="A24" s="47"/>
      <c r="D24" s="42"/>
    </row>
    <row r="25" spans="1:4" ht="12.75">
      <c r="A25" s="47"/>
      <c r="D25" s="42"/>
    </row>
    <row r="26" spans="1:4" ht="12.75">
      <c r="A26" s="47"/>
      <c r="D26" s="42"/>
    </row>
    <row r="27" spans="1:4" ht="12.75">
      <c r="A27" s="47"/>
      <c r="C27" s="42"/>
      <c r="D27" s="42"/>
    </row>
  </sheetData>
  <sheetProtection/>
  <printOptions horizontalCentered="1"/>
  <pageMargins left="0.2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8"/>
  <sheetViews>
    <sheetView showGridLines="0" zoomScalePageLayoutView="0" workbookViewId="0" topLeftCell="A1">
      <selection activeCell="E5" sqref="E5"/>
    </sheetView>
  </sheetViews>
  <sheetFormatPr defaultColWidth="7.28125" defaultRowHeight="12.75"/>
  <cols>
    <col min="1" max="1" width="2.140625" style="2" customWidth="1"/>
    <col min="2" max="2" width="10.57421875" style="2" customWidth="1"/>
    <col min="3" max="3" width="27.140625" style="2" customWidth="1"/>
    <col min="4" max="4" width="12.00390625" style="2" customWidth="1"/>
    <col min="5" max="7" width="13.00390625" style="35" customWidth="1"/>
    <col min="8" max="8" width="13.421875" style="2" customWidth="1"/>
    <col min="9" max="9" width="10.421875" style="2" customWidth="1"/>
    <col min="10" max="10" width="1.1484375" style="2" customWidth="1"/>
    <col min="11" max="11" width="7.28125" style="2" customWidth="1"/>
    <col min="12" max="16384" width="7.28125" style="2" customWidth="1"/>
  </cols>
  <sheetData>
    <row r="2" ht="15" thickBot="1"/>
    <row r="3" spans="2:9" ht="15" thickBot="1">
      <c r="B3" s="538" t="s">
        <v>147</v>
      </c>
      <c r="C3" s="538"/>
      <c r="D3" s="285" t="s">
        <v>148</v>
      </c>
      <c r="E3" s="286">
        <v>42430</v>
      </c>
      <c r="F3" s="286">
        <v>41974</v>
      </c>
      <c r="G3" s="286">
        <v>42064</v>
      </c>
      <c r="H3" s="285" t="s">
        <v>161</v>
      </c>
      <c r="I3" s="285" t="s">
        <v>162</v>
      </c>
    </row>
    <row r="4" spans="2:9" ht="6" customHeight="1">
      <c r="B4" s="44"/>
      <c r="C4" s="44"/>
      <c r="D4" s="44"/>
      <c r="E4" s="44"/>
      <c r="F4" s="44"/>
      <c r="G4" s="44"/>
      <c r="H4" s="44"/>
      <c r="I4" s="44"/>
    </row>
    <row r="5" spans="2:9" s="15" customFormat="1" ht="18" customHeight="1">
      <c r="B5" s="287" t="s">
        <v>133</v>
      </c>
      <c r="C5" s="288" t="s">
        <v>139</v>
      </c>
      <c r="D5" s="289" t="s">
        <v>163</v>
      </c>
      <c r="E5" s="290">
        <v>1.13</v>
      </c>
      <c r="F5" s="289">
        <v>1.01</v>
      </c>
      <c r="G5" s="378">
        <v>0</v>
      </c>
      <c r="H5" s="379">
        <v>0.11999999999999988</v>
      </c>
      <c r="I5" s="392">
        <v>0.1188118811881187</v>
      </c>
    </row>
    <row r="6" spans="2:9" s="15" customFormat="1" ht="18" customHeight="1">
      <c r="B6" s="287"/>
      <c r="C6" s="288" t="s">
        <v>138</v>
      </c>
      <c r="D6" s="289" t="s">
        <v>163</v>
      </c>
      <c r="E6" s="290">
        <v>1.09</v>
      </c>
      <c r="F6" s="289">
        <v>0.97</v>
      </c>
      <c r="G6" s="378">
        <v>0</v>
      </c>
      <c r="H6" s="379">
        <v>0.1200000000000001</v>
      </c>
      <c r="I6" s="392">
        <v>0.12371134020618557</v>
      </c>
    </row>
    <row r="7" spans="2:9" s="15" customFormat="1" ht="18" customHeight="1" thickBot="1">
      <c r="B7" s="291"/>
      <c r="C7" s="292" t="s">
        <v>140</v>
      </c>
      <c r="D7" s="293" t="s">
        <v>165</v>
      </c>
      <c r="E7" s="294">
        <v>335459.27</v>
      </c>
      <c r="F7" s="294">
        <v>29897</v>
      </c>
      <c r="G7" s="380">
        <v>0</v>
      </c>
      <c r="H7" s="349">
        <v>305562.27</v>
      </c>
      <c r="I7" s="393">
        <v>10.220499381208818</v>
      </c>
    </row>
    <row r="8" spans="2:9" s="15" customFormat="1" ht="18" customHeight="1">
      <c r="B8" s="333" t="s">
        <v>134</v>
      </c>
      <c r="C8" s="334" t="s">
        <v>134</v>
      </c>
      <c r="D8" s="335" t="s">
        <v>163</v>
      </c>
      <c r="E8" s="437">
        <v>1.06</v>
      </c>
      <c r="F8" s="440">
        <v>0.65</v>
      </c>
      <c r="G8" s="438">
        <v>0</v>
      </c>
      <c r="H8" s="438">
        <v>0.41000000000000003</v>
      </c>
      <c r="I8" s="439">
        <v>0.6307692307692307</v>
      </c>
    </row>
    <row r="9" spans="2:9" s="15" customFormat="1" ht="18" customHeight="1">
      <c r="B9" s="333"/>
      <c r="C9" s="336" t="s">
        <v>142</v>
      </c>
      <c r="D9" s="335" t="s">
        <v>22</v>
      </c>
      <c r="E9" s="382">
        <v>0.4749</v>
      </c>
      <c r="F9" s="382">
        <v>0.482</v>
      </c>
      <c r="G9" s="381">
        <v>0</v>
      </c>
      <c r="H9" s="383">
        <v>-0.007099999999999995</v>
      </c>
      <c r="I9" s="383">
        <v>-0.014730290456431483</v>
      </c>
    </row>
    <row r="10" spans="2:9" s="15" customFormat="1" ht="18" customHeight="1">
      <c r="B10" s="333"/>
      <c r="C10" s="336" t="s">
        <v>141</v>
      </c>
      <c r="D10" s="335" t="s">
        <v>22</v>
      </c>
      <c r="E10" s="382">
        <v>0.5251</v>
      </c>
      <c r="F10" s="382">
        <v>0.518</v>
      </c>
      <c r="G10" s="381">
        <v>0</v>
      </c>
      <c r="H10" s="383">
        <v>0.007099999999999995</v>
      </c>
      <c r="I10" s="383">
        <v>0.013706563706563646</v>
      </c>
    </row>
    <row r="11" spans="2:9" s="15" customFormat="1" ht="18" customHeight="1" thickBot="1">
      <c r="B11" s="337"/>
      <c r="C11" s="338" t="s">
        <v>143</v>
      </c>
      <c r="D11" s="339" t="s">
        <v>163</v>
      </c>
      <c r="E11" s="384">
        <v>2.802</v>
      </c>
      <c r="F11" s="442">
        <v>0</v>
      </c>
      <c r="G11" s="385">
        <v>4.589</v>
      </c>
      <c r="H11" s="385">
        <v>-1.7870000000000004</v>
      </c>
      <c r="I11" s="441">
        <v>-0.38940945739812605</v>
      </c>
    </row>
    <row r="12" spans="2:9" s="15" customFormat="1" ht="18" customHeight="1">
      <c r="B12" s="340" t="s">
        <v>135</v>
      </c>
      <c r="C12" s="341" t="s">
        <v>144</v>
      </c>
      <c r="D12" s="342" t="s">
        <v>22</v>
      </c>
      <c r="E12" s="386">
        <v>0.26711837402626987</v>
      </c>
      <c r="F12" s="387">
        <v>0</v>
      </c>
      <c r="G12" s="386">
        <v>0.2530207598020468</v>
      </c>
      <c r="H12" s="388">
        <v>0.014097614224223065</v>
      </c>
      <c r="I12" s="394">
        <v>0.05571722350076125</v>
      </c>
    </row>
    <row r="13" spans="2:9" s="15" customFormat="1" ht="18" customHeight="1">
      <c r="B13" s="340"/>
      <c r="C13" s="343" t="s">
        <v>145</v>
      </c>
      <c r="D13" s="342" t="s">
        <v>22</v>
      </c>
      <c r="E13" s="386">
        <v>0.1314</v>
      </c>
      <c r="F13" s="387">
        <v>0</v>
      </c>
      <c r="G13" s="386">
        <v>0.1106</v>
      </c>
      <c r="H13" s="388">
        <v>0.020799999999999985</v>
      </c>
      <c r="I13" s="395">
        <v>0.18806509945750438</v>
      </c>
    </row>
    <row r="14" spans="2:9" s="15" customFormat="1" ht="18" customHeight="1" thickBot="1">
      <c r="B14" s="344"/>
      <c r="C14" s="344" t="s">
        <v>146</v>
      </c>
      <c r="D14" s="345" t="s">
        <v>22</v>
      </c>
      <c r="E14" s="389">
        <v>0.0839</v>
      </c>
      <c r="F14" s="390">
        <v>0</v>
      </c>
      <c r="G14" s="389">
        <v>0.0745</v>
      </c>
      <c r="H14" s="391">
        <v>0.009400000000000006</v>
      </c>
      <c r="I14" s="391">
        <v>0.12617449664429548</v>
      </c>
    </row>
    <row r="15" ht="6" customHeight="1"/>
    <row r="16" ht="11.25" customHeight="1">
      <c r="B16" s="181" t="s">
        <v>136</v>
      </c>
    </row>
    <row r="17" spans="2:7" ht="17.25" customHeight="1">
      <c r="B17" s="181" t="s">
        <v>137</v>
      </c>
      <c r="E17" s="2"/>
      <c r="F17" s="2"/>
      <c r="G17" s="2"/>
    </row>
    <row r="18" spans="2:7" ht="14.25">
      <c r="B18" s="177"/>
      <c r="E18" s="2"/>
      <c r="F18" s="2"/>
      <c r="G18" s="2"/>
    </row>
  </sheetData>
  <sheetProtection/>
  <mergeCells count="1">
    <mergeCell ref="B3:C3"/>
  </mergeCells>
  <printOptions horizontalCentered="1" verticalCentered="1"/>
  <pageMargins left="0.21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showGridLines="0" zoomScalePageLayoutView="0" workbookViewId="0" topLeftCell="A1">
      <selection activeCell="F30" sqref="F30"/>
    </sheetView>
  </sheetViews>
  <sheetFormatPr defaultColWidth="7.28125" defaultRowHeight="12.75"/>
  <cols>
    <col min="1" max="1" width="7.28125" style="44" customWidth="1"/>
    <col min="2" max="2" width="41.28125" style="42" customWidth="1"/>
    <col min="3" max="4" width="16.57421875" style="43" customWidth="1"/>
    <col min="5" max="5" width="15.57421875" style="44" customWidth="1"/>
    <col min="6" max="6" width="13.7109375" style="44" customWidth="1"/>
    <col min="7" max="8" width="1.1484375" style="44" customWidth="1"/>
    <col min="9" max="16384" width="7.28125" style="44" customWidth="1"/>
  </cols>
  <sheetData>
    <row r="1" spans="2:7" ht="14.25">
      <c r="B1" s="2"/>
      <c r="C1" s="35"/>
      <c r="D1" s="35"/>
      <c r="E1" s="2"/>
      <c r="F1" s="2"/>
      <c r="G1" s="36"/>
    </row>
    <row r="2" spans="5:6" ht="12.75">
      <c r="E2" s="42"/>
      <c r="F2" s="42"/>
    </row>
    <row r="3" spans="2:7" s="2" customFormat="1" ht="21" customHeight="1">
      <c r="B3" s="295" t="s">
        <v>149</v>
      </c>
      <c r="C3" s="275">
        <v>42430</v>
      </c>
      <c r="D3" s="275">
        <v>42064</v>
      </c>
      <c r="E3" s="295" t="s">
        <v>161</v>
      </c>
      <c r="F3" s="295" t="s">
        <v>162</v>
      </c>
      <c r="G3" s="36"/>
    </row>
    <row r="4" spans="2:6" ht="6" customHeight="1">
      <c r="B4" s="182"/>
      <c r="C4" s="182"/>
      <c r="D4" s="182"/>
      <c r="E4" s="182"/>
      <c r="F4" s="182"/>
    </row>
    <row r="5" spans="2:7" s="15" customFormat="1" ht="18" customHeight="1" thickBot="1">
      <c r="B5" s="237" t="s">
        <v>156</v>
      </c>
      <c r="C5" s="200">
        <v>387423.89</v>
      </c>
      <c r="D5" s="200">
        <v>388912</v>
      </c>
      <c r="E5" s="200">
        <v>-1488.109999999986</v>
      </c>
      <c r="F5" s="397">
        <v>-0.003826341177438519</v>
      </c>
      <c r="G5" s="36"/>
    </row>
    <row r="6" spans="2:7" s="15" customFormat="1" ht="18" customHeight="1" thickBot="1">
      <c r="B6" s="202" t="s">
        <v>155</v>
      </c>
      <c r="C6" s="200">
        <v>-231582.13</v>
      </c>
      <c r="D6" s="200">
        <v>-454094</v>
      </c>
      <c r="E6" s="200">
        <v>222511.87</v>
      </c>
      <c r="F6" s="397">
        <v>-0.49001279470770365</v>
      </c>
      <c r="G6" s="36"/>
    </row>
    <row r="7" spans="2:7" s="15" customFormat="1" ht="18" customHeight="1" thickBot="1">
      <c r="B7" s="202" t="s">
        <v>154</v>
      </c>
      <c r="C7" s="200">
        <v>-253592.108</v>
      </c>
      <c r="D7" s="200">
        <v>-312488</v>
      </c>
      <c r="E7" s="200">
        <v>58895.89199999999</v>
      </c>
      <c r="F7" s="397">
        <v>-0.1884740918051253</v>
      </c>
      <c r="G7" s="36"/>
    </row>
    <row r="8" spans="2:6" ht="6" customHeight="1">
      <c r="B8" s="183"/>
      <c r="C8" s="180"/>
      <c r="D8" s="180"/>
      <c r="E8" s="180"/>
      <c r="F8" s="196"/>
    </row>
    <row r="9" spans="2:7" s="15" customFormat="1" ht="18" customHeight="1">
      <c r="B9" s="274" t="s">
        <v>157</v>
      </c>
      <c r="C9" s="296">
        <v>-97750.348</v>
      </c>
      <c r="D9" s="331">
        <v>-377670</v>
      </c>
      <c r="E9" s="297">
        <v>279919.652</v>
      </c>
      <c r="F9" s="298">
        <v>-0.7411752376413271</v>
      </c>
      <c r="G9" s="36"/>
    </row>
    <row r="10" spans="3:6" ht="6" customHeight="1">
      <c r="C10" s="47"/>
      <c r="D10" s="47"/>
      <c r="E10" s="47"/>
      <c r="F10" s="47"/>
    </row>
    <row r="11" spans="2:8" ht="14.25">
      <c r="B11" s="73" t="s">
        <v>204</v>
      </c>
      <c r="C11" s="35"/>
      <c r="D11" s="59"/>
      <c r="E11" s="2"/>
      <c r="F11" s="2"/>
      <c r="G11" s="2"/>
      <c r="H11" s="42"/>
    </row>
    <row r="12" spans="5:8" ht="12.75">
      <c r="E12" s="42"/>
      <c r="F12" s="42"/>
      <c r="H12" s="47"/>
    </row>
    <row r="13" spans="4:8" ht="12.75">
      <c r="D13" s="45"/>
      <c r="E13" s="46"/>
      <c r="F13" s="46"/>
      <c r="H13" s="47"/>
    </row>
    <row r="14" spans="4:8" ht="12.75">
      <c r="D14" s="42"/>
      <c r="E14" s="47"/>
      <c r="F14" s="47"/>
      <c r="H14" s="47"/>
    </row>
    <row r="15" spans="4:8" ht="12.75">
      <c r="D15" s="48"/>
      <c r="E15" s="48"/>
      <c r="F15" s="49"/>
      <c r="H15" s="47"/>
    </row>
    <row r="16" spans="4:8" ht="12.75">
      <c r="D16" s="48"/>
      <c r="E16" s="50"/>
      <c r="F16" s="47"/>
      <c r="H16" s="47"/>
    </row>
    <row r="17" spans="4:8" ht="12.75">
      <c r="D17" s="51"/>
      <c r="E17" s="50"/>
      <c r="F17" s="49"/>
      <c r="H17" s="47"/>
    </row>
    <row r="18" spans="4:8" ht="12.75">
      <c r="D18" s="42"/>
      <c r="E18" s="52"/>
      <c r="F18" s="47"/>
      <c r="H18" s="47"/>
    </row>
    <row r="19" spans="4:8" ht="12.75">
      <c r="D19" s="42"/>
      <c r="E19" s="47"/>
      <c r="F19" s="47"/>
      <c r="H19" s="47"/>
    </row>
    <row r="20" spans="4:8" ht="12.75">
      <c r="D20" s="42"/>
      <c r="E20" s="47"/>
      <c r="F20" s="47"/>
      <c r="H20" s="47"/>
    </row>
    <row r="21" spans="4:6" ht="12.75">
      <c r="D21" s="42"/>
      <c r="E21" s="47"/>
      <c r="F21" s="47"/>
    </row>
    <row r="22" spans="3:4" ht="12.75">
      <c r="C22" s="42"/>
      <c r="D22" s="42"/>
    </row>
    <row r="23" spans="3:4" ht="12.75">
      <c r="C23" s="42"/>
      <c r="D23" s="42"/>
    </row>
    <row r="24" spans="3:4" ht="12.75">
      <c r="C24" s="42"/>
      <c r="D24" s="42"/>
    </row>
    <row r="25" spans="3:4" ht="12.75">
      <c r="C25" s="42"/>
      <c r="D25" s="42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Q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41.28125" style="3" customWidth="1"/>
    <col min="3" max="3" width="16.8515625" style="3" customWidth="1"/>
    <col min="4" max="4" width="17.7109375" style="3" customWidth="1"/>
    <col min="5" max="6" width="12.28125" style="3" customWidth="1"/>
    <col min="7" max="7" width="2.00390625" style="3" customWidth="1"/>
    <col min="8" max="8" width="5.00390625" style="3" customWidth="1"/>
    <col min="9" max="16384" width="11.421875" style="3" customWidth="1"/>
  </cols>
  <sheetData>
    <row r="3" spans="2:6" ht="14.25">
      <c r="B3" s="539" t="s">
        <v>150</v>
      </c>
      <c r="C3" s="539"/>
      <c r="D3" s="539"/>
      <c r="E3" s="539"/>
      <c r="F3" s="539"/>
    </row>
    <row r="4" spans="2:6" s="65" customFormat="1" ht="17.25" customHeight="1">
      <c r="B4" s="540" t="s">
        <v>151</v>
      </c>
      <c r="C4" s="540"/>
      <c r="D4" s="540"/>
      <c r="E4" s="540"/>
      <c r="F4" s="540"/>
    </row>
    <row r="5" spans="3:6" s="69" customFormat="1" ht="15.75" customHeight="1">
      <c r="C5" s="70"/>
      <c r="D5" s="70"/>
      <c r="E5" s="70"/>
      <c r="F5" s="70"/>
    </row>
    <row r="6" spans="2:17" ht="48" customHeight="1">
      <c r="B6" s="542" t="s">
        <v>99</v>
      </c>
      <c r="C6" s="541" t="s">
        <v>188</v>
      </c>
      <c r="D6" s="541"/>
      <c r="E6" s="541" t="s">
        <v>152</v>
      </c>
      <c r="F6" s="541"/>
      <c r="K6"/>
      <c r="L6"/>
      <c r="M6"/>
      <c r="N6"/>
      <c r="O6"/>
      <c r="P6"/>
      <c r="Q6"/>
    </row>
    <row r="7" spans="2:17" ht="21.75" customHeight="1">
      <c r="B7" s="542"/>
      <c r="C7" s="230">
        <v>42430</v>
      </c>
      <c r="D7" s="230">
        <v>42064</v>
      </c>
      <c r="E7" s="230">
        <v>42430</v>
      </c>
      <c r="F7" s="230">
        <v>42064</v>
      </c>
      <c r="J7"/>
      <c r="K7"/>
      <c r="L7"/>
      <c r="M7"/>
      <c r="N7"/>
      <c r="O7"/>
      <c r="P7"/>
      <c r="Q7"/>
    </row>
    <row r="8" spans="2:17" ht="6" customHeight="1">
      <c r="B8" s="177"/>
      <c r="C8" s="177"/>
      <c r="D8" s="177"/>
      <c r="E8" s="177"/>
      <c r="F8" s="177"/>
      <c r="J8"/>
      <c r="K8"/>
      <c r="L8"/>
      <c r="M8"/>
      <c r="N8"/>
      <c r="O8"/>
      <c r="P8"/>
      <c r="Q8"/>
    </row>
    <row r="9" spans="2:17" ht="13.5" thickBot="1">
      <c r="B9" s="269" t="s">
        <v>59</v>
      </c>
      <c r="C9" s="299">
        <v>48518.57</v>
      </c>
      <c r="D9" s="299">
        <v>132925</v>
      </c>
      <c r="E9" s="299">
        <v>0</v>
      </c>
      <c r="F9" s="299">
        <v>0</v>
      </c>
      <c r="J9"/>
      <c r="K9"/>
      <c r="L9"/>
      <c r="M9"/>
      <c r="N9"/>
      <c r="O9"/>
      <c r="P9"/>
      <c r="Q9"/>
    </row>
    <row r="10" spans="2:17" ht="13.5" thickBot="1">
      <c r="B10" s="269" t="s">
        <v>210</v>
      </c>
      <c r="C10" s="299">
        <v>36390.635</v>
      </c>
      <c r="D10" s="299">
        <v>0</v>
      </c>
      <c r="E10" s="299">
        <v>25522.124</v>
      </c>
      <c r="F10" s="299">
        <v>27728.0557914793</v>
      </c>
      <c r="J10"/>
      <c r="K10"/>
      <c r="L10"/>
      <c r="M10"/>
      <c r="N10"/>
      <c r="O10"/>
      <c r="P10"/>
      <c r="Q10"/>
    </row>
    <row r="11" spans="2:17" ht="13.5" thickBot="1">
      <c r="B11" s="271" t="s">
        <v>42</v>
      </c>
      <c r="C11" s="299">
        <v>654.638865981785</v>
      </c>
      <c r="D11" s="299">
        <v>4094</v>
      </c>
      <c r="E11" s="299">
        <v>1085.2833288390202</v>
      </c>
      <c r="F11" s="299">
        <v>1410</v>
      </c>
      <c r="J11"/>
      <c r="K11"/>
      <c r="L11"/>
      <c r="M11"/>
      <c r="N11"/>
      <c r="O11"/>
      <c r="P11"/>
      <c r="Q11"/>
    </row>
    <row r="12" spans="2:17" ht="13.5" thickBot="1">
      <c r="B12" s="271" t="s">
        <v>45</v>
      </c>
      <c r="C12" s="299">
        <v>2237.3296178918804</v>
      </c>
      <c r="D12" s="299">
        <v>10598</v>
      </c>
      <c r="E12" s="299">
        <v>1267.4669608792499</v>
      </c>
      <c r="F12" s="299">
        <v>1617</v>
      </c>
      <c r="J12"/>
      <c r="K12"/>
      <c r="L12"/>
      <c r="M12"/>
      <c r="N12"/>
      <c r="O12"/>
      <c r="P12"/>
      <c r="Q12"/>
    </row>
    <row r="13" spans="2:17" ht="13.5" thickBot="1">
      <c r="B13" s="271" t="s">
        <v>58</v>
      </c>
      <c r="C13" s="299">
        <v>223.43861981502002</v>
      </c>
      <c r="D13" s="299">
        <v>388</v>
      </c>
      <c r="E13" s="299">
        <v>2356.73903997334</v>
      </c>
      <c r="F13" s="299">
        <v>3163</v>
      </c>
      <c r="J13"/>
      <c r="K13"/>
      <c r="L13"/>
      <c r="M13"/>
      <c r="N13"/>
      <c r="O13"/>
      <c r="P13"/>
      <c r="Q13"/>
    </row>
    <row r="14" spans="2:17" ht="13.5" thickBot="1">
      <c r="B14" s="271" t="s">
        <v>24</v>
      </c>
      <c r="C14" s="299">
        <v>11501.580086999998</v>
      </c>
      <c r="D14" s="299">
        <v>14375</v>
      </c>
      <c r="E14" s="299">
        <v>0</v>
      </c>
      <c r="F14" s="299">
        <v>0</v>
      </c>
      <c r="J14"/>
      <c r="K14"/>
      <c r="L14"/>
      <c r="M14"/>
      <c r="N14"/>
      <c r="O14"/>
      <c r="P14"/>
      <c r="Q14"/>
    </row>
    <row r="15" spans="2:17" ht="13.5" thickBot="1">
      <c r="B15" s="271" t="s">
        <v>25</v>
      </c>
      <c r="C15" s="299">
        <v>17902.322936046803</v>
      </c>
      <c r="D15" s="299">
        <v>50256</v>
      </c>
      <c r="E15" s="299">
        <v>2564.1804374116</v>
      </c>
      <c r="F15" s="299">
        <v>2901</v>
      </c>
      <c r="J15"/>
      <c r="K15"/>
      <c r="L15"/>
      <c r="M15"/>
      <c r="N15"/>
      <c r="O15"/>
      <c r="P15"/>
      <c r="Q15"/>
    </row>
    <row r="16" spans="2:17" ht="13.5" thickBot="1">
      <c r="B16" s="271" t="s">
        <v>26</v>
      </c>
      <c r="C16" s="299">
        <v>22829.269</v>
      </c>
      <c r="D16" s="299">
        <v>33721</v>
      </c>
      <c r="E16" s="299">
        <v>7607.8168845793</v>
      </c>
      <c r="F16" s="299">
        <v>6964</v>
      </c>
      <c r="J16"/>
      <c r="K16"/>
      <c r="L16"/>
      <c r="M16"/>
      <c r="N16"/>
      <c r="O16"/>
      <c r="P16"/>
      <c r="Q16"/>
    </row>
    <row r="17" spans="2:17" ht="13.5" thickBot="1">
      <c r="B17" s="271" t="s">
        <v>71</v>
      </c>
      <c r="C17" s="299">
        <v>37576.0052613324</v>
      </c>
      <c r="D17" s="299">
        <v>35034</v>
      </c>
      <c r="E17" s="299">
        <v>10902.6674076803</v>
      </c>
      <c r="F17" s="299">
        <v>11363</v>
      </c>
      <c r="J17"/>
      <c r="K17"/>
      <c r="L17"/>
      <c r="M17"/>
      <c r="N17"/>
      <c r="O17"/>
      <c r="P17"/>
      <c r="Q17"/>
    </row>
    <row r="18" spans="2:17" ht="13.5" thickBot="1">
      <c r="B18" s="271" t="s">
        <v>72</v>
      </c>
      <c r="C18" s="299">
        <v>18216.02678484</v>
      </c>
      <c r="D18" s="299">
        <v>23124</v>
      </c>
      <c r="E18" s="299">
        <v>7202.93929887182</v>
      </c>
      <c r="F18" s="299">
        <v>8131</v>
      </c>
      <c r="J18"/>
      <c r="K18"/>
      <c r="L18"/>
      <c r="M18"/>
      <c r="N18"/>
      <c r="O18"/>
      <c r="P18"/>
      <c r="Q18"/>
    </row>
    <row r="19" spans="2:17" ht="13.5" thickBot="1">
      <c r="B19" s="271" t="s">
        <v>27</v>
      </c>
      <c r="C19" s="299">
        <v>35221</v>
      </c>
      <c r="D19" s="299">
        <v>34417</v>
      </c>
      <c r="E19" s="299">
        <v>13024.1596396985</v>
      </c>
      <c r="F19" s="299">
        <v>15015</v>
      </c>
      <c r="J19"/>
      <c r="K19"/>
      <c r="L19"/>
      <c r="M19"/>
      <c r="N19"/>
      <c r="O19"/>
      <c r="P19"/>
      <c r="Q19"/>
    </row>
    <row r="20" spans="2:17" ht="13.5" hidden="1" thickBot="1">
      <c r="B20" s="271" t="s">
        <v>181</v>
      </c>
      <c r="C20" s="299">
        <v>0</v>
      </c>
      <c r="D20" s="299">
        <v>0</v>
      </c>
      <c r="E20" s="299">
        <v>0</v>
      </c>
      <c r="F20" s="299">
        <v>0</v>
      </c>
      <c r="J20"/>
      <c r="K20"/>
      <c r="L20"/>
      <c r="M20"/>
      <c r="N20"/>
      <c r="O20"/>
      <c r="P20"/>
      <c r="Q20"/>
    </row>
    <row r="21" spans="2:17" ht="13.5" thickBot="1">
      <c r="B21" s="271" t="s">
        <v>182</v>
      </c>
      <c r="C21" s="299">
        <v>51.319</v>
      </c>
      <c r="D21" s="299">
        <v>27</v>
      </c>
      <c r="E21" s="299">
        <v>0</v>
      </c>
      <c r="F21" s="299">
        <v>0</v>
      </c>
      <c r="J21"/>
      <c r="K21"/>
      <c r="L21"/>
      <c r="M21"/>
      <c r="N21"/>
      <c r="O21"/>
      <c r="P21"/>
      <c r="Q21"/>
    </row>
    <row r="22" spans="2:17" ht="13.5" thickBot="1">
      <c r="B22" s="271" t="s">
        <v>164</v>
      </c>
      <c r="C22" s="299">
        <v>1207.9643216809582</v>
      </c>
      <c r="D22" s="299">
        <v>1048</v>
      </c>
      <c r="E22" s="299">
        <v>114</v>
      </c>
      <c r="F22" s="299">
        <v>-111.2200133903896</v>
      </c>
      <c r="J22"/>
      <c r="K22"/>
      <c r="L22"/>
      <c r="M22"/>
      <c r="N22"/>
      <c r="O22"/>
      <c r="P22"/>
      <c r="Q22"/>
    </row>
    <row r="23" spans="2:17" ht="13.5" thickBot="1">
      <c r="B23" s="271" t="s">
        <v>84</v>
      </c>
      <c r="C23" s="299">
        <v>99.9288088891801</v>
      </c>
      <c r="D23" s="299">
        <v>0</v>
      </c>
      <c r="E23" s="299">
        <v>10.0466921580165</v>
      </c>
      <c r="F23" s="299">
        <v>6</v>
      </c>
      <c r="J23"/>
      <c r="K23"/>
      <c r="L23"/>
      <c r="M23"/>
      <c r="N23"/>
      <c r="O23"/>
      <c r="P23"/>
      <c r="Q23"/>
    </row>
    <row r="24" spans="2:17" ht="13.5" thickBot="1">
      <c r="B24" s="271" t="s">
        <v>85</v>
      </c>
      <c r="C24" s="299">
        <v>583.944</v>
      </c>
      <c r="D24" s="299">
        <v>25783</v>
      </c>
      <c r="E24" s="299">
        <v>2998.98904140885</v>
      </c>
      <c r="F24" s="299">
        <v>1454</v>
      </c>
      <c r="J24"/>
      <c r="K24"/>
      <c r="L24"/>
      <c r="M24"/>
      <c r="N24"/>
      <c r="O24"/>
      <c r="P24"/>
      <c r="Q24"/>
    </row>
    <row r="25" spans="2:17" ht="13.5" thickBot="1">
      <c r="B25" s="271" t="s">
        <v>86</v>
      </c>
      <c r="C25" s="299">
        <v>716.248</v>
      </c>
      <c r="D25" s="299">
        <v>2193</v>
      </c>
      <c r="E25" s="299">
        <v>1398.1069576750801</v>
      </c>
      <c r="F25" s="299">
        <v>1367</v>
      </c>
      <c r="J25"/>
      <c r="K25"/>
      <c r="L25"/>
      <c r="M25"/>
      <c r="N25"/>
      <c r="O25"/>
      <c r="P25"/>
      <c r="Q25"/>
    </row>
    <row r="26" spans="2:17" ht="6" customHeight="1">
      <c r="B26" s="186"/>
      <c r="C26" s="187"/>
      <c r="D26" s="187"/>
      <c r="E26" s="187"/>
      <c r="F26" s="187"/>
      <c r="J26"/>
      <c r="K26"/>
      <c r="L26"/>
      <c r="M26"/>
      <c r="N26"/>
      <c r="O26"/>
      <c r="P26"/>
      <c r="Q26"/>
    </row>
    <row r="27" spans="2:17" ht="18" customHeight="1">
      <c r="B27" s="300" t="s">
        <v>21</v>
      </c>
      <c r="C27" s="301">
        <v>233930.220303478</v>
      </c>
      <c r="D27" s="301">
        <v>367983</v>
      </c>
      <c r="E27" s="301">
        <v>76054.51968917507</v>
      </c>
      <c r="F27" s="301">
        <v>81007.83577808892</v>
      </c>
      <c r="J27"/>
      <c r="K27"/>
      <c r="L27"/>
      <c r="M27"/>
      <c r="N27"/>
      <c r="O27"/>
      <c r="P27"/>
      <c r="Q27"/>
    </row>
    <row r="28" spans="2:17" ht="9" customHeight="1">
      <c r="B28" s="185"/>
      <c r="C28" s="185"/>
      <c r="D28" s="185"/>
      <c r="E28" s="185"/>
      <c r="F28" s="185"/>
      <c r="J28"/>
      <c r="K28"/>
      <c r="L28"/>
      <c r="M28"/>
      <c r="N28"/>
      <c r="O28"/>
      <c r="P28"/>
      <c r="Q28"/>
    </row>
    <row r="29" spans="2:13" ht="12.75">
      <c r="B29" s="185" t="s">
        <v>153</v>
      </c>
      <c r="C29" s="177"/>
      <c r="D29" s="177"/>
      <c r="E29" s="177"/>
      <c r="F29" s="184"/>
      <c r="J29"/>
      <c r="K29"/>
      <c r="L29"/>
      <c r="M29"/>
    </row>
    <row r="30" spans="2:13" ht="12.75">
      <c r="B30" s="191"/>
      <c r="C30" s="88"/>
      <c r="D30" s="88"/>
      <c r="E30" s="88"/>
      <c r="F30" s="88"/>
      <c r="J30"/>
      <c r="K30"/>
      <c r="L30"/>
      <c r="M30"/>
    </row>
    <row r="31" spans="2:13" ht="12.75">
      <c r="B31" s="92"/>
      <c r="C31" s="88"/>
      <c r="F31" s="88"/>
      <c r="J31"/>
      <c r="K31"/>
      <c r="L31"/>
      <c r="M31"/>
    </row>
    <row r="32" spans="3:6" ht="12.75">
      <c r="C32" s="88"/>
      <c r="D32" s="88"/>
      <c r="E32" s="88"/>
      <c r="F32" s="88"/>
    </row>
    <row r="33" ht="12.75">
      <c r="C33" s="88"/>
    </row>
    <row r="34" spans="3:8" ht="12.75">
      <c r="C34"/>
      <c r="D34"/>
      <c r="F34"/>
      <c r="G34"/>
      <c r="H34"/>
    </row>
    <row r="35" spans="3:8" ht="12.75">
      <c r="C35" s="155"/>
      <c r="D35"/>
      <c r="E35" s="15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 s="83"/>
      <c r="D37"/>
      <c r="E37"/>
      <c r="F37"/>
      <c r="G37"/>
      <c r="H37"/>
    </row>
  </sheetData>
  <sheetProtection/>
  <mergeCells count="5">
    <mergeCell ref="B3:F3"/>
    <mergeCell ref="B4:F4"/>
    <mergeCell ref="C6:D6"/>
    <mergeCell ref="E6:F6"/>
    <mergeCell ref="B6:B7"/>
  </mergeCells>
  <printOptions horizontalCentered="1" verticalCentered="1"/>
  <pageMargins left="0.23" right="0.21" top="0.81" bottom="1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C5:I35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3" max="3" width="30.00390625" style="0" customWidth="1"/>
    <col min="4" max="5" width="15.8515625" style="0" customWidth="1"/>
    <col min="6" max="6" width="15.421875" style="0" customWidth="1"/>
    <col min="7" max="7" width="15.00390625" style="0" hidden="1" customWidth="1"/>
  </cols>
  <sheetData>
    <row r="5" spans="3:8" ht="15.75">
      <c r="C5" s="544" t="s">
        <v>46</v>
      </c>
      <c r="D5" s="544"/>
      <c r="E5" s="544"/>
      <c r="F5" s="544"/>
      <c r="G5" s="544"/>
      <c r="H5" s="122"/>
    </row>
    <row r="6" spans="3:7" ht="12.75">
      <c r="C6" s="545" t="s">
        <v>77</v>
      </c>
      <c r="D6" s="545"/>
      <c r="E6" s="545"/>
      <c r="F6" s="545"/>
      <c r="G6" s="545"/>
    </row>
    <row r="7" spans="3:6" ht="8.25" customHeight="1" hidden="1">
      <c r="C7" s="543"/>
      <c r="D7" s="543"/>
      <c r="E7" s="543"/>
      <c r="F7" s="543"/>
    </row>
    <row r="9" spans="3:9" ht="45" customHeight="1">
      <c r="C9" s="112" t="s">
        <v>47</v>
      </c>
      <c r="D9" s="112" t="s">
        <v>48</v>
      </c>
      <c r="E9" s="112" t="s">
        <v>49</v>
      </c>
      <c r="F9" s="112" t="s">
        <v>76</v>
      </c>
      <c r="G9" s="112" t="s">
        <v>60</v>
      </c>
      <c r="I9" s="122"/>
    </row>
    <row r="10" spans="3:9" ht="13.5" customHeight="1">
      <c r="C10" s="113"/>
      <c r="D10" s="125" t="s">
        <v>55</v>
      </c>
      <c r="E10" s="125" t="s">
        <v>55</v>
      </c>
      <c r="F10" s="125" t="s">
        <v>22</v>
      </c>
      <c r="G10" s="125" t="s">
        <v>22</v>
      </c>
      <c r="H10" s="115"/>
      <c r="I10" s="115"/>
    </row>
    <row r="11" spans="3:9" ht="12.75">
      <c r="C11" s="116" t="s">
        <v>50</v>
      </c>
      <c r="D11" s="114"/>
      <c r="E11" s="114"/>
      <c r="F11" s="114"/>
      <c r="G11" s="114"/>
      <c r="H11" s="115"/>
      <c r="I11" s="115"/>
    </row>
    <row r="12" spans="3:9" ht="12.75">
      <c r="C12" s="113" t="s">
        <v>33</v>
      </c>
      <c r="D12" s="114">
        <v>115625</v>
      </c>
      <c r="E12" s="114">
        <v>2350118</v>
      </c>
      <c r="F12" s="134">
        <f aca="true" t="shared" si="0" ref="F12:F17">+D12/E12*4</f>
        <v>0.19679862883480745</v>
      </c>
      <c r="G12" s="134">
        <v>0.2620513659830263</v>
      </c>
      <c r="H12" s="115"/>
      <c r="I12" s="115"/>
    </row>
    <row r="13" spans="3:9" ht="12.75">
      <c r="C13" s="113" t="s">
        <v>14</v>
      </c>
      <c r="D13" s="114">
        <v>36395</v>
      </c>
      <c r="E13" s="114">
        <v>1207616</v>
      </c>
      <c r="F13" s="134">
        <f t="shared" si="0"/>
        <v>0.12055156606073454</v>
      </c>
      <c r="G13" s="134">
        <v>0.16653419547020115</v>
      </c>
      <c r="H13" s="115"/>
      <c r="I13" s="115"/>
    </row>
    <row r="14" spans="3:9" ht="12.75">
      <c r="C14" s="113" t="s">
        <v>10</v>
      </c>
      <c r="D14" s="114">
        <v>14999</v>
      </c>
      <c r="E14" s="114">
        <v>142944</v>
      </c>
      <c r="F14" s="134">
        <f t="shared" si="0"/>
        <v>0.4197168121781957</v>
      </c>
      <c r="G14" s="134">
        <v>0.16979656226377887</v>
      </c>
      <c r="H14" s="115"/>
      <c r="I14" s="115"/>
    </row>
    <row r="15" spans="3:9" ht="12.75">
      <c r="C15" s="113" t="s">
        <v>12</v>
      </c>
      <c r="D15" s="114">
        <v>32174</v>
      </c>
      <c r="E15" s="114">
        <v>680395</v>
      </c>
      <c r="F15" s="134">
        <f t="shared" si="0"/>
        <v>0.18914895024213876</v>
      </c>
      <c r="G15" s="134">
        <v>0.16223657853818924</v>
      </c>
      <c r="H15" s="115"/>
      <c r="I15" s="115"/>
    </row>
    <row r="16" spans="3:9" ht="12.75">
      <c r="C16" s="113" t="s">
        <v>51</v>
      </c>
      <c r="D16" s="114">
        <v>32517</v>
      </c>
      <c r="E16" s="114">
        <v>497773</v>
      </c>
      <c r="F16" s="134">
        <f t="shared" si="0"/>
        <v>0.2612998294403272</v>
      </c>
      <c r="G16" s="134">
        <v>0.15617793924285378</v>
      </c>
      <c r="H16" s="115"/>
      <c r="I16" s="115"/>
    </row>
    <row r="17" spans="3:9" ht="12.75">
      <c r="C17" s="117" t="s">
        <v>52</v>
      </c>
      <c r="D17" s="118">
        <f>SUM(D12:D16)</f>
        <v>231710</v>
      </c>
      <c r="E17" s="118">
        <f>SUM(E12:E16)</f>
        <v>4878846</v>
      </c>
      <c r="F17" s="135">
        <f t="shared" si="0"/>
        <v>0.18997115301446285</v>
      </c>
      <c r="G17" s="135">
        <v>0.20207124723379644</v>
      </c>
      <c r="H17" s="115"/>
      <c r="I17" s="115"/>
    </row>
    <row r="18" spans="3:9" s="122" customFormat="1" ht="6.75" customHeight="1">
      <c r="C18" s="119"/>
      <c r="D18" s="120"/>
      <c r="E18" s="120"/>
      <c r="F18" s="136"/>
      <c r="G18" s="136"/>
      <c r="H18" s="121"/>
      <c r="I18" s="121"/>
    </row>
    <row r="19" spans="3:9" s="122" customFormat="1" ht="12.75">
      <c r="C19" s="116" t="s">
        <v>29</v>
      </c>
      <c r="D19" s="114"/>
      <c r="E19" s="114"/>
      <c r="F19" s="125"/>
      <c r="G19" s="125"/>
      <c r="H19" s="121"/>
      <c r="I19" s="121"/>
    </row>
    <row r="20" spans="3:9" ht="12.75">
      <c r="C20" s="113" t="s">
        <v>33</v>
      </c>
      <c r="D20" s="114">
        <v>37244</v>
      </c>
      <c r="E20" s="114">
        <v>562855</v>
      </c>
      <c r="F20" s="134">
        <f aca="true" t="shared" si="1" ref="F20:F25">+D20/E20*4</f>
        <v>0.2646791802506862</v>
      </c>
      <c r="G20" s="134">
        <v>0.30879655748641593</v>
      </c>
      <c r="H20" s="115"/>
      <c r="I20" s="115"/>
    </row>
    <row r="21" spans="3:9" ht="12.75">
      <c r="C21" s="113" t="s">
        <v>14</v>
      </c>
      <c r="D21" s="114">
        <v>37204</v>
      </c>
      <c r="E21" s="114">
        <v>783717</v>
      </c>
      <c r="F21" s="134">
        <f t="shared" si="1"/>
        <v>0.1898848691555753</v>
      </c>
      <c r="G21" s="134">
        <v>0.27295778398474824</v>
      </c>
      <c r="H21" s="115"/>
      <c r="I21" s="121"/>
    </row>
    <row r="22" spans="3:9" ht="12.75">
      <c r="C22" s="113" t="s">
        <v>10</v>
      </c>
      <c r="D22" s="114">
        <v>2518</v>
      </c>
      <c r="E22" s="114">
        <v>310232</v>
      </c>
      <c r="F22" s="134">
        <f t="shared" si="1"/>
        <v>0.0324660254261327</v>
      </c>
      <c r="G22" s="134">
        <v>0.11185438401775805</v>
      </c>
      <c r="H22" s="115"/>
      <c r="I22" s="115"/>
    </row>
    <row r="23" spans="3:9" ht="12.75">
      <c r="C23" s="113" t="s">
        <v>12</v>
      </c>
      <c r="D23" s="114">
        <v>22042</v>
      </c>
      <c r="E23" s="114">
        <v>352571</v>
      </c>
      <c r="F23" s="134">
        <f t="shared" si="1"/>
        <v>0.25007161678073353</v>
      </c>
      <c r="G23" s="134">
        <v>0.2213841453434448</v>
      </c>
      <c r="H23" s="115"/>
      <c r="I23" s="115"/>
    </row>
    <row r="24" spans="3:9" ht="12.75">
      <c r="C24" s="113" t="s">
        <v>69</v>
      </c>
      <c r="D24" s="114">
        <v>106978</v>
      </c>
      <c r="E24" s="114">
        <v>1467208</v>
      </c>
      <c r="F24" s="134">
        <f t="shared" si="1"/>
        <v>0.291650536256618</v>
      </c>
      <c r="G24" s="134">
        <v>0.33533739354956343</v>
      </c>
      <c r="H24" s="115"/>
      <c r="I24" s="115"/>
    </row>
    <row r="25" spans="3:9" ht="16.5" customHeight="1">
      <c r="C25" s="117" t="s">
        <v>53</v>
      </c>
      <c r="D25" s="118">
        <f>SUM(D20:D24)</f>
        <v>205986</v>
      </c>
      <c r="E25" s="118">
        <f>SUM(E20:E24)</f>
        <v>3476583</v>
      </c>
      <c r="F25" s="135">
        <f t="shared" si="1"/>
        <v>0.23699822498125314</v>
      </c>
      <c r="G25" s="135">
        <v>0.269091585879481</v>
      </c>
      <c r="H25" s="115"/>
      <c r="I25" s="115"/>
    </row>
    <row r="26" spans="3:9" ht="6.75" customHeight="1">
      <c r="C26" s="116"/>
      <c r="D26" s="123"/>
      <c r="E26" s="123"/>
      <c r="F26" s="137"/>
      <c r="G26" s="137"/>
      <c r="H26" s="115"/>
      <c r="I26" s="115"/>
    </row>
    <row r="27" spans="3:9" ht="12.75" hidden="1">
      <c r="C27" s="117" t="s">
        <v>67</v>
      </c>
      <c r="D27" s="118">
        <v>-3335</v>
      </c>
      <c r="E27" s="118">
        <v>-4825</v>
      </c>
      <c r="F27" s="135">
        <f>+D27/E27</f>
        <v>0.6911917098445596</v>
      </c>
      <c r="G27" s="135">
        <v>0.10359265433905596</v>
      </c>
      <c r="H27" s="115"/>
      <c r="I27" s="115"/>
    </row>
    <row r="28" spans="3:9" ht="12" customHeight="1" hidden="1">
      <c r="C28" s="113"/>
      <c r="D28" s="114"/>
      <c r="E28" s="114"/>
      <c r="F28" s="134"/>
      <c r="G28" s="134"/>
      <c r="H28" s="115"/>
      <c r="I28" s="115"/>
    </row>
    <row r="29" spans="3:9" ht="14.25" customHeight="1">
      <c r="C29" s="112" t="s">
        <v>54</v>
      </c>
      <c r="D29" s="124">
        <f>+D17+D25+D27</f>
        <v>434361</v>
      </c>
      <c r="E29" s="124">
        <f>+E17+E25+E27</f>
        <v>8350604</v>
      </c>
      <c r="F29" s="138">
        <f>+D29/E29*4</f>
        <v>0.20806207550974756</v>
      </c>
      <c r="G29" s="138">
        <v>0.2277174154412694</v>
      </c>
      <c r="H29" s="115"/>
      <c r="I29" s="115"/>
    </row>
    <row r="30" spans="4:9" ht="17.25" customHeight="1">
      <c r="D30" s="115"/>
      <c r="E30" s="115"/>
      <c r="F30" s="115"/>
      <c r="G30" s="115"/>
      <c r="H30" s="115"/>
      <c r="I30" s="115"/>
    </row>
    <row r="31" spans="3:9" ht="12.75">
      <c r="C31" s="150" t="s">
        <v>70</v>
      </c>
      <c r="D31" s="115"/>
      <c r="E31" s="115"/>
      <c r="F31" s="115"/>
      <c r="G31" s="115"/>
      <c r="H31" s="115"/>
      <c r="I31" s="115"/>
    </row>
    <row r="32" spans="4:9" ht="12.75">
      <c r="D32" s="115"/>
      <c r="E32" s="115"/>
      <c r="F32" s="115"/>
      <c r="G32" s="115"/>
      <c r="H32" s="115"/>
      <c r="I32" s="115"/>
    </row>
    <row r="34" ht="12.75">
      <c r="D34" s="115"/>
    </row>
    <row r="35" ht="12.75">
      <c r="E35" s="83"/>
    </row>
  </sheetData>
  <sheetProtection/>
  <mergeCells count="3">
    <mergeCell ref="C7:F7"/>
    <mergeCell ref="C5:G5"/>
    <mergeCell ref="C6:G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zoomScalePageLayoutView="0" workbookViewId="0" topLeftCell="A1">
      <selection activeCell="D5" sqref="D5"/>
    </sheetView>
  </sheetViews>
  <sheetFormatPr defaultColWidth="4.00390625" defaultRowHeight="12.75"/>
  <cols>
    <col min="1" max="1" width="3.421875" style="23" customWidth="1"/>
    <col min="2" max="2" width="22.57421875" style="23" customWidth="1"/>
    <col min="3" max="3" width="14.421875" style="23" customWidth="1"/>
    <col min="4" max="7" width="12.00390625" style="23" customWidth="1"/>
    <col min="8" max="8" width="1.28515625" style="23" customWidth="1"/>
    <col min="9" max="9" width="1.1484375" style="23" customWidth="1"/>
    <col min="10" max="16384" width="4.00390625" style="23" customWidth="1"/>
  </cols>
  <sheetData>
    <row r="3" spans="2:13" s="1" customFormat="1" ht="14.25">
      <c r="B3" s="61"/>
      <c r="C3" s="60" t="s">
        <v>0</v>
      </c>
      <c r="D3" s="552" t="s">
        <v>1</v>
      </c>
      <c r="E3" s="548"/>
      <c r="F3" s="548" t="s">
        <v>2</v>
      </c>
      <c r="G3" s="549"/>
      <c r="H3" s="2"/>
      <c r="I3" s="2"/>
      <c r="J3" s="2"/>
      <c r="L3" s="3"/>
      <c r="M3" s="3"/>
    </row>
    <row r="4" spans="2:13" s="1" customFormat="1" ht="14.25">
      <c r="B4" s="79" t="s">
        <v>3</v>
      </c>
      <c r="C4" s="80" t="s">
        <v>4</v>
      </c>
      <c r="D4" s="553" t="s">
        <v>5</v>
      </c>
      <c r="E4" s="550"/>
      <c r="F4" s="550" t="s">
        <v>6</v>
      </c>
      <c r="G4" s="551"/>
      <c r="H4" s="2"/>
      <c r="I4" s="2"/>
      <c r="J4" s="2"/>
      <c r="L4" s="3"/>
      <c r="M4" s="3"/>
    </row>
    <row r="5" spans="2:13" s="1" customFormat="1" ht="14.25">
      <c r="B5" s="81"/>
      <c r="C5" s="82" t="s">
        <v>7</v>
      </c>
      <c r="D5" s="78" t="e">
        <f>+#REF!</f>
        <v>#REF!</v>
      </c>
      <c r="E5" s="4">
        <f>+'Depreciación y Act Fijo'!D7</f>
        <v>42064</v>
      </c>
      <c r="F5" s="5" t="e">
        <f>+D5</f>
        <v>#REF!</v>
      </c>
      <c r="G5" s="6">
        <f>+E5</f>
        <v>42064</v>
      </c>
      <c r="H5" s="2"/>
      <c r="I5" s="2"/>
      <c r="J5" s="2"/>
      <c r="L5" s="3"/>
      <c r="M5" s="3"/>
    </row>
    <row r="6" spans="2:13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2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2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</v>
      </c>
      <c r="G8" s="19">
        <v>0.143</v>
      </c>
      <c r="H8" s="2"/>
      <c r="I8" s="15"/>
      <c r="J8" s="15"/>
      <c r="L8" s="3"/>
      <c r="M8" s="3"/>
      <c r="N8" s="16"/>
      <c r="O8" s="16"/>
    </row>
    <row r="9" spans="2:15" s="8" customFormat="1" ht="18" customHeight="1">
      <c r="B9" s="17" t="s">
        <v>12</v>
      </c>
      <c r="C9" s="10" t="s">
        <v>13</v>
      </c>
      <c r="D9" s="11">
        <v>4327.6</v>
      </c>
      <c r="E9" s="18">
        <v>4599.9</v>
      </c>
      <c r="F9" s="13">
        <v>0.233</v>
      </c>
      <c r="G9" s="19">
        <v>0.236</v>
      </c>
      <c r="H9" s="2"/>
      <c r="I9" s="15"/>
      <c r="J9" s="15"/>
      <c r="L9" s="3"/>
      <c r="M9" s="3"/>
      <c r="N9" s="16"/>
      <c r="O9" s="16"/>
    </row>
    <row r="10" spans="2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2:15" s="8" customFormat="1" ht="18" customHeight="1">
      <c r="B11" s="17" t="s">
        <v>39</v>
      </c>
      <c r="C11" s="10" t="s">
        <v>13</v>
      </c>
      <c r="D11" s="11">
        <v>3902</v>
      </c>
      <c r="E11" s="20">
        <f>4545+1467</f>
        <v>6012</v>
      </c>
      <c r="F11" s="13">
        <v>0.012</v>
      </c>
      <c r="G11" s="21">
        <v>0.014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2:13" s="8" customFormat="1" ht="20.25" customHeight="1">
      <c r="B13" s="546" t="s">
        <v>15</v>
      </c>
      <c r="C13" s="547"/>
      <c r="D13" s="75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2:10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2:5" ht="15.75" customHeight="1">
      <c r="B15" s="23" t="s">
        <v>40</v>
      </c>
      <c r="C15" s="29"/>
      <c r="D15" s="30"/>
      <c r="E15" s="30"/>
    </row>
    <row r="16" spans="3:5" ht="12.75">
      <c r="C16" s="29"/>
      <c r="D16" s="30"/>
      <c r="E16" s="30"/>
    </row>
    <row r="17" spans="2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86">
        <f>+E13-D13</f>
        <v>5556.900000000009</v>
      </c>
      <c r="E18" s="87">
        <f>+D18/D13</f>
        <v>0.10398059941955456</v>
      </c>
      <c r="F18" s="27"/>
      <c r="G18" s="27"/>
      <c r="H18" s="2"/>
      <c r="I18" s="2"/>
      <c r="J18" s="2"/>
    </row>
    <row r="19" spans="2:10" ht="14.25">
      <c r="B19" s="28"/>
      <c r="D19" s="26"/>
      <c r="E19" s="26"/>
      <c r="H19" s="2"/>
      <c r="I19" s="2"/>
      <c r="J19" s="2"/>
    </row>
    <row r="20" spans="3:10" ht="14.25">
      <c r="C20" s="29"/>
      <c r="D20" s="29"/>
      <c r="E20" s="30"/>
      <c r="H20" s="2"/>
      <c r="I20" s="2"/>
      <c r="J20" s="2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0.5">
      <c r="C30" s="29"/>
      <c r="D30" s="32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B13:C13"/>
    <mergeCell ref="F3:G3"/>
    <mergeCell ref="F4:G4"/>
    <mergeCell ref="D3:E3"/>
    <mergeCell ref="D4:E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4"/>
  <sheetViews>
    <sheetView showGridLines="0" zoomScale="90" zoomScaleNormal="90" zoomScalePageLayoutView="0" workbookViewId="0" topLeftCell="A1">
      <selection activeCell="N44" sqref="N44"/>
    </sheetView>
  </sheetViews>
  <sheetFormatPr defaultColWidth="4.00390625" defaultRowHeight="12.75"/>
  <cols>
    <col min="1" max="1" width="2.7109375" style="24" customWidth="1"/>
    <col min="2" max="2" width="23.28125" style="24" customWidth="1"/>
    <col min="3" max="9" width="10.28125" style="24" customWidth="1"/>
    <col min="10" max="10" width="10.57421875" style="24" customWidth="1"/>
    <col min="11" max="16384" width="4.00390625" style="24" customWidth="1"/>
  </cols>
  <sheetData>
    <row r="3" spans="2:10" ht="14.25">
      <c r="B3" s="197"/>
      <c r="C3" s="521" t="s">
        <v>108</v>
      </c>
      <c r="D3" s="521"/>
      <c r="E3" s="521" t="s">
        <v>127</v>
      </c>
      <c r="F3" s="521"/>
      <c r="G3" s="521" t="s">
        <v>128</v>
      </c>
      <c r="H3" s="521"/>
      <c r="I3" s="521" t="s">
        <v>129</v>
      </c>
      <c r="J3" s="521"/>
    </row>
    <row r="4" spans="2:10" ht="14.25">
      <c r="B4" s="197" t="s">
        <v>99</v>
      </c>
      <c r="C4" s="521" t="s">
        <v>16</v>
      </c>
      <c r="D4" s="521"/>
      <c r="E4" s="521" t="s">
        <v>68</v>
      </c>
      <c r="F4" s="521"/>
      <c r="G4" s="521" t="s">
        <v>131</v>
      </c>
      <c r="H4" s="521"/>
      <c r="I4" s="521"/>
      <c r="J4" s="521"/>
    </row>
    <row r="5" spans="2:10" ht="14.25">
      <c r="B5" s="197"/>
      <c r="C5" s="198">
        <v>42430</v>
      </c>
      <c r="D5" s="198">
        <v>42064</v>
      </c>
      <c r="E5" s="198">
        <v>42430</v>
      </c>
      <c r="F5" s="198">
        <v>42064</v>
      </c>
      <c r="G5" s="198">
        <v>42430</v>
      </c>
      <c r="H5" s="198">
        <v>42064</v>
      </c>
      <c r="I5" s="198">
        <v>42430</v>
      </c>
      <c r="J5" s="198">
        <v>42064</v>
      </c>
    </row>
    <row r="6" ht="6" customHeight="1"/>
    <row r="7" spans="2:10" s="33" customFormat="1" ht="18" customHeight="1" thickBot="1">
      <c r="B7" s="199" t="s">
        <v>75</v>
      </c>
      <c r="C7" s="200">
        <v>3863</v>
      </c>
      <c r="D7" s="200">
        <v>3841</v>
      </c>
      <c r="E7" s="201">
        <v>0.05</v>
      </c>
      <c r="F7" s="201">
        <v>0.054</v>
      </c>
      <c r="G7" s="200">
        <v>1789.516</v>
      </c>
      <c r="H7" s="200">
        <v>1750.587</v>
      </c>
      <c r="I7" s="200">
        <v>2670.9194029850746</v>
      </c>
      <c r="J7" s="200">
        <v>2548.161572052402</v>
      </c>
    </row>
    <row r="8" spans="2:10" s="33" customFormat="1" ht="18" customHeight="1" hidden="1">
      <c r="B8" s="202" t="s">
        <v>17</v>
      </c>
      <c r="C8" s="203">
        <v>0</v>
      </c>
      <c r="D8" s="203">
        <v>0</v>
      </c>
      <c r="E8" s="204">
        <v>0</v>
      </c>
      <c r="F8" s="204">
        <v>0</v>
      </c>
      <c r="G8" s="203">
        <v>0</v>
      </c>
      <c r="H8" s="203">
        <v>0</v>
      </c>
      <c r="I8" s="354">
        <v>0</v>
      </c>
      <c r="J8" s="203">
        <v>0</v>
      </c>
    </row>
    <row r="9" spans="2:10" s="33" customFormat="1" ht="18" customHeight="1" thickBot="1">
      <c r="B9" s="202" t="s">
        <v>18</v>
      </c>
      <c r="C9" s="203">
        <v>4701</v>
      </c>
      <c r="D9" s="203">
        <v>4751</v>
      </c>
      <c r="E9" s="204">
        <v>0.128</v>
      </c>
      <c r="F9" s="204">
        <v>0.108</v>
      </c>
      <c r="G9" s="203">
        <v>2483.449</v>
      </c>
      <c r="H9" s="203">
        <v>2468.234</v>
      </c>
      <c r="I9" s="200">
        <v>595.9800815934725</v>
      </c>
      <c r="J9" s="203">
        <v>644.2793004437484</v>
      </c>
    </row>
    <row r="10" spans="2:10" s="33" customFormat="1" ht="18" customHeight="1" thickBot="1">
      <c r="B10" s="202" t="s">
        <v>19</v>
      </c>
      <c r="C10" s="203">
        <v>2008</v>
      </c>
      <c r="D10" s="203">
        <v>1926</v>
      </c>
      <c r="E10" s="204">
        <v>0.08</v>
      </c>
      <c r="F10" s="204">
        <v>0.081</v>
      </c>
      <c r="G10" s="203">
        <v>1343.661</v>
      </c>
      <c r="H10" s="203">
        <v>1307.801</v>
      </c>
      <c r="I10" s="200">
        <v>2170.6962843295637</v>
      </c>
      <c r="J10" s="203">
        <v>2126.5056910569106</v>
      </c>
    </row>
    <row r="11" spans="2:10" s="33" customFormat="1" ht="18" customHeight="1" thickBot="1">
      <c r="B11" s="202" t="s">
        <v>57</v>
      </c>
      <c r="C11" s="203">
        <v>3045</v>
      </c>
      <c r="D11" s="203">
        <v>3206</v>
      </c>
      <c r="E11" s="204">
        <v>0.2</v>
      </c>
      <c r="F11" s="204">
        <v>0.192</v>
      </c>
      <c r="G11" s="203">
        <v>2988.365</v>
      </c>
      <c r="H11" s="203">
        <v>2897.814</v>
      </c>
      <c r="I11" s="200">
        <v>2628.2893579595425</v>
      </c>
      <c r="J11" s="203">
        <v>2451.619289340101</v>
      </c>
    </row>
    <row r="12" spans="2:10" s="33" customFormat="1" ht="18" customHeight="1" thickBot="1">
      <c r="B12" s="205" t="s">
        <v>20</v>
      </c>
      <c r="C12" s="203">
        <v>2799</v>
      </c>
      <c r="D12" s="203">
        <v>2793</v>
      </c>
      <c r="E12" s="204">
        <v>0.131</v>
      </c>
      <c r="F12" s="204">
        <v>0.125</v>
      </c>
      <c r="G12" s="203">
        <v>3788.306</v>
      </c>
      <c r="H12" s="203">
        <v>3649.955</v>
      </c>
      <c r="I12" s="200">
        <v>3271.4214162348876</v>
      </c>
      <c r="J12" s="203">
        <v>3103.703231292517</v>
      </c>
    </row>
    <row r="13" spans="2:10" s="33" customFormat="1" ht="18" customHeight="1" thickBot="1">
      <c r="B13" s="202" t="s">
        <v>83</v>
      </c>
      <c r="C13" s="203">
        <v>3421</v>
      </c>
      <c r="D13" s="203">
        <v>3395</v>
      </c>
      <c r="E13" s="204">
        <v>0.07</v>
      </c>
      <c r="F13" s="204">
        <v>0.07</v>
      </c>
      <c r="G13" s="203">
        <v>2889.596</v>
      </c>
      <c r="H13" s="203">
        <v>2795.661</v>
      </c>
      <c r="I13" s="200">
        <v>2698.0354808590105</v>
      </c>
      <c r="J13" s="203">
        <v>2685.5533141210376</v>
      </c>
    </row>
    <row r="14" spans="2:10" ht="6" customHeight="1">
      <c r="B14" s="180"/>
      <c r="C14" s="180"/>
      <c r="D14" s="180"/>
      <c r="E14" s="180"/>
      <c r="F14" s="180"/>
      <c r="G14" s="180"/>
      <c r="H14" s="180"/>
      <c r="I14" s="180"/>
      <c r="J14" s="180"/>
    </row>
    <row r="15" spans="2:10" s="33" customFormat="1" ht="18" customHeight="1">
      <c r="B15" s="360" t="s">
        <v>21</v>
      </c>
      <c r="C15" s="361">
        <v>19837</v>
      </c>
      <c r="D15" s="361">
        <v>19912</v>
      </c>
      <c r="E15" s="362">
        <v>0.10983333333333334</v>
      </c>
      <c r="F15" s="362">
        <v>0.10500000000000002</v>
      </c>
      <c r="G15" s="361">
        <v>15282.893</v>
      </c>
      <c r="H15" s="361">
        <v>14870.052</v>
      </c>
      <c r="I15" s="361">
        <v>1732.361482656994</v>
      </c>
      <c r="J15" s="361">
        <v>1742.8565400843881</v>
      </c>
    </row>
    <row r="16" spans="2:10" s="366" customFormat="1" ht="3" customHeight="1">
      <c r="B16" s="363"/>
      <c r="C16" s="364"/>
      <c r="D16" s="364"/>
      <c r="E16" s="365"/>
      <c r="F16" s="365"/>
      <c r="G16" s="364"/>
      <c r="H16" s="364"/>
      <c r="I16" s="364"/>
      <c r="J16" s="364"/>
    </row>
    <row r="17" spans="2:10" ht="18" customHeight="1">
      <c r="B17" s="367" t="s">
        <v>190</v>
      </c>
      <c r="C17" s="359">
        <v>-3863</v>
      </c>
      <c r="D17" s="359">
        <v>-3841</v>
      </c>
      <c r="E17" s="311"/>
      <c r="F17" s="2"/>
      <c r="G17" s="359">
        <v>-1789.516</v>
      </c>
      <c r="H17" s="359">
        <v>-1750.587</v>
      </c>
      <c r="I17" s="358"/>
      <c r="J17" s="311"/>
    </row>
    <row r="18" spans="2:10" ht="9.75" customHeight="1">
      <c r="B18" s="358"/>
      <c r="C18" s="359"/>
      <c r="D18" s="359"/>
      <c r="E18" s="311"/>
      <c r="F18" s="2"/>
      <c r="G18" s="359"/>
      <c r="H18" s="359"/>
      <c r="I18" s="358"/>
      <c r="J18" s="311"/>
    </row>
    <row r="19" spans="2:10" ht="13.5" customHeight="1">
      <c r="B19" s="229" t="s">
        <v>191</v>
      </c>
      <c r="C19" s="247">
        <v>15974</v>
      </c>
      <c r="D19" s="247">
        <v>16071</v>
      </c>
      <c r="E19" s="249">
        <v>0.10983333333333334</v>
      </c>
      <c r="F19" s="249">
        <v>0.10500000000000002</v>
      </c>
      <c r="G19" s="247">
        <v>13493.377</v>
      </c>
      <c r="H19" s="247">
        <v>13119.465</v>
      </c>
      <c r="I19" s="247">
        <v>1732.361482656994</v>
      </c>
      <c r="J19" s="247">
        <v>1742.8565400843881</v>
      </c>
    </row>
    <row r="20" spans="2:10" ht="15.75" customHeight="1">
      <c r="B20" s="189" t="s">
        <v>130</v>
      </c>
      <c r="C20" s="189"/>
      <c r="D20" s="189"/>
      <c r="E20" s="189"/>
      <c r="F20" s="189"/>
      <c r="G20" s="189"/>
      <c r="H20" s="189"/>
      <c r="I20" s="189"/>
      <c r="J20" s="189"/>
    </row>
    <row r="21" spans="2:10" ht="14.25" customHeight="1">
      <c r="B21" s="189" t="s">
        <v>211</v>
      </c>
      <c r="C21" s="189"/>
      <c r="D21" s="189"/>
      <c r="E21" s="189"/>
      <c r="F21" s="189"/>
      <c r="G21" s="189"/>
      <c r="H21" s="189"/>
      <c r="I21" s="190"/>
      <c r="J21" s="189"/>
    </row>
    <row r="22" spans="3:8" ht="15.75" customHeight="1">
      <c r="C22" s="90"/>
      <c r="D22" s="91"/>
      <c r="G22" s="90"/>
      <c r="H22" s="91"/>
    </row>
    <row r="23" ht="6" customHeight="1"/>
    <row r="24" ht="14.25">
      <c r="H24" s="90"/>
    </row>
    <row r="25" spans="3:8" ht="14.25">
      <c r="C25" s="128"/>
      <c r="D25" s="91"/>
      <c r="E25"/>
      <c r="F25"/>
      <c r="G25" s="91"/>
      <c r="H25" s="128"/>
    </row>
    <row r="26" spans="5:8" ht="14.25">
      <c r="E26" s="166"/>
      <c r="F26" s="166"/>
      <c r="H26" s="90"/>
    </row>
    <row r="27" spans="3:8" ht="14.25">
      <c r="C27" s="91"/>
      <c r="D27" s="162"/>
      <c r="H27" s="90"/>
    </row>
    <row r="28" spans="3:8" ht="14.25">
      <c r="C28" s="162"/>
      <c r="D28" s="162"/>
      <c r="H28" s="91"/>
    </row>
    <row r="29" spans="3:4" ht="14.25">
      <c r="C29" s="162"/>
      <c r="D29" s="162"/>
    </row>
    <row r="30" spans="3:4" ht="14.25">
      <c r="C30" s="162"/>
      <c r="D30" s="162"/>
    </row>
    <row r="31" spans="3:4" ht="14.25">
      <c r="C31" s="162"/>
      <c r="D31" s="162"/>
    </row>
    <row r="32" spans="3:4" ht="14.25">
      <c r="C32" s="162"/>
      <c r="D32" s="162"/>
    </row>
    <row r="33" spans="3:4" ht="14.25">
      <c r="C33" s="162"/>
      <c r="D33" s="162"/>
    </row>
    <row r="34" spans="3:4" ht="14.25">
      <c r="C34" s="162"/>
      <c r="D34" s="162"/>
    </row>
  </sheetData>
  <sheetProtection/>
  <mergeCells count="8">
    <mergeCell ref="I3:J3"/>
    <mergeCell ref="I4:J4"/>
    <mergeCell ref="G3:H3"/>
    <mergeCell ref="G4:H4"/>
    <mergeCell ref="C3:D3"/>
    <mergeCell ref="C4:D4"/>
    <mergeCell ref="E3:F3"/>
    <mergeCell ref="E4:F4"/>
  </mergeCells>
  <printOptions horizontalCentered="1" verticalCentered="1"/>
  <pageMargins left="0.2" right="0.25" top="0.64" bottom="1" header="0" footer="0"/>
  <pageSetup fitToHeight="1" fitToWidth="1" horizontalDpi="300" verticalDpi="3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4:F27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2" width="11.421875" style="100" customWidth="1"/>
    <col min="3" max="3" width="33.00390625" style="100" customWidth="1"/>
    <col min="4" max="6" width="16.28125" style="100" customWidth="1"/>
    <col min="7" max="16384" width="11.421875" style="100" customWidth="1"/>
  </cols>
  <sheetData>
    <row r="4" spans="3:6" ht="15">
      <c r="C4" s="554" t="s">
        <v>64</v>
      </c>
      <c r="D4" s="554"/>
      <c r="E4" s="554"/>
      <c r="F4" s="554"/>
    </row>
    <row r="5" spans="3:5" ht="12.75">
      <c r="C5" s="101"/>
      <c r="D5" s="101"/>
      <c r="E5" s="101"/>
    </row>
    <row r="6" spans="3:6" ht="25.5" customHeight="1">
      <c r="C6" s="77" t="s">
        <v>44</v>
      </c>
      <c r="D6" s="89">
        <f>+Liabilities!C3</f>
        <v>42430</v>
      </c>
      <c r="E6" s="37" t="str">
        <f>+Liabilities!D3</f>
        <v>Dec-15</v>
      </c>
      <c r="F6" s="37" t="s">
        <v>36</v>
      </c>
    </row>
    <row r="7" spans="3:6" ht="6.75" customHeight="1">
      <c r="C7" s="102"/>
      <c r="D7" s="103"/>
      <c r="E7" s="103"/>
      <c r="F7" s="103"/>
    </row>
    <row r="8" spans="3:6" ht="14.25">
      <c r="C8" s="104" t="s">
        <v>37</v>
      </c>
      <c r="D8" s="108">
        <v>-224930</v>
      </c>
      <c r="E8" s="109">
        <v>-352977</v>
      </c>
      <c r="F8" s="109">
        <f>+E8-D8</f>
        <v>-128047</v>
      </c>
    </row>
    <row r="9" spans="3:6" ht="14.25">
      <c r="C9" s="104" t="s">
        <v>38</v>
      </c>
      <c r="D9" s="108">
        <v>-50747</v>
      </c>
      <c r="E9" s="109">
        <v>-97997</v>
      </c>
      <c r="F9" s="109">
        <f>+E9-D9</f>
        <v>-47250</v>
      </c>
    </row>
    <row r="10" spans="3:6" ht="6" customHeight="1">
      <c r="C10" s="105"/>
      <c r="D10" s="106"/>
      <c r="E10" s="106"/>
      <c r="F10" s="106"/>
    </row>
    <row r="11" spans="3:6" ht="15.75" customHeight="1">
      <c r="C11" s="107" t="s">
        <v>21</v>
      </c>
      <c r="D11" s="110">
        <f>SUM(D8:D10)</f>
        <v>-275677</v>
      </c>
      <c r="E11" s="111">
        <f>SUM(E8:E9)</f>
        <v>-450974</v>
      </c>
      <c r="F11" s="111">
        <f>SUM(F8:F9)</f>
        <v>-175297</v>
      </c>
    </row>
    <row r="13" spans="4:5" ht="12.75">
      <c r="D13" s="140">
        <f>+D11-'Income Statement OC'!C32</f>
        <v>-217500.897</v>
      </c>
      <c r="E13" s="140">
        <f>+E11-'Income Statement OC'!D32</f>
        <v>-367933.157</v>
      </c>
    </row>
    <row r="26" spans="3:4" ht="12.75">
      <c r="C26" s="100">
        <v>213074908</v>
      </c>
      <c r="D26" s="100">
        <v>151017830</v>
      </c>
    </row>
    <row r="27" spans="3:4" ht="12.75">
      <c r="C27" s="100">
        <v>60101797</v>
      </c>
      <c r="D27" s="100">
        <v>44687778</v>
      </c>
    </row>
  </sheetData>
  <sheetProtection/>
  <mergeCells count="1">
    <mergeCell ref="C4:F4"/>
  </mergeCells>
  <printOptions horizontalCentered="1" verticalCentered="1"/>
  <pageMargins left="0.2" right="0.2" top="0.3" bottom="0.35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P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304" customWidth="1"/>
    <col min="2" max="2" width="20.57421875" style="304" customWidth="1"/>
    <col min="3" max="16384" width="11.421875" style="304" customWidth="1"/>
  </cols>
  <sheetData>
    <row r="3" spans="2:16" ht="12.75">
      <c r="B3" s="542" t="s">
        <v>381</v>
      </c>
      <c r="C3" s="522" t="s">
        <v>33</v>
      </c>
      <c r="D3" s="522"/>
      <c r="E3" s="522" t="s">
        <v>10</v>
      </c>
      <c r="F3" s="522"/>
      <c r="G3" s="522" t="s">
        <v>98</v>
      </c>
      <c r="H3" s="522"/>
      <c r="I3" s="522" t="s">
        <v>97</v>
      </c>
      <c r="J3" s="522"/>
      <c r="K3" s="522"/>
      <c r="L3" s="522"/>
      <c r="M3" s="522" t="s">
        <v>14</v>
      </c>
      <c r="N3" s="522"/>
      <c r="O3" s="522" t="s">
        <v>354</v>
      </c>
      <c r="P3" s="522"/>
    </row>
    <row r="4" spans="2:16" ht="12.75">
      <c r="B4" s="542"/>
      <c r="C4" s="522" t="s">
        <v>355</v>
      </c>
      <c r="D4" s="522"/>
      <c r="E4" s="522" t="s">
        <v>18</v>
      </c>
      <c r="F4" s="522"/>
      <c r="G4" s="522" t="s">
        <v>19</v>
      </c>
      <c r="H4" s="522"/>
      <c r="I4" s="522" t="s">
        <v>57</v>
      </c>
      <c r="J4" s="522"/>
      <c r="K4" s="522" t="s">
        <v>20</v>
      </c>
      <c r="L4" s="522"/>
      <c r="M4" s="522" t="s">
        <v>353</v>
      </c>
      <c r="N4" s="522"/>
      <c r="O4" s="522"/>
      <c r="P4" s="522"/>
    </row>
    <row r="5" spans="2:16" ht="12.75">
      <c r="B5" s="542"/>
      <c r="C5" s="443">
        <v>42430</v>
      </c>
      <c r="D5" s="443">
        <v>42064</v>
      </c>
      <c r="E5" s="443">
        <v>42430</v>
      </c>
      <c r="F5" s="443">
        <v>42064</v>
      </c>
      <c r="G5" s="443">
        <v>42430</v>
      </c>
      <c r="H5" s="443">
        <v>42064</v>
      </c>
      <c r="I5" s="443">
        <v>42430</v>
      </c>
      <c r="J5" s="443">
        <v>42064</v>
      </c>
      <c r="K5" s="443">
        <v>42430</v>
      </c>
      <c r="L5" s="443">
        <v>42064</v>
      </c>
      <c r="M5" s="443">
        <v>42430</v>
      </c>
      <c r="N5" s="443">
        <v>42064</v>
      </c>
      <c r="O5" s="443">
        <v>42430</v>
      </c>
      <c r="P5" s="443">
        <v>42064</v>
      </c>
    </row>
    <row r="6" spans="2:16" ht="13.5" thickBot="1">
      <c r="B6" s="269" t="s">
        <v>173</v>
      </c>
      <c r="C6" s="299">
        <v>1003</v>
      </c>
      <c r="D6" s="299">
        <v>1000.8328344786833</v>
      </c>
      <c r="E6" s="299">
        <v>2050</v>
      </c>
      <c r="F6" s="299">
        <v>2045</v>
      </c>
      <c r="G6" s="299">
        <v>709</v>
      </c>
      <c r="H6" s="299">
        <v>715</v>
      </c>
      <c r="I6" s="299">
        <v>1400</v>
      </c>
      <c r="J6" s="299">
        <v>1484</v>
      </c>
      <c r="K6" s="299">
        <v>1046</v>
      </c>
      <c r="L6" s="299">
        <v>1031</v>
      </c>
      <c r="M6" s="299">
        <v>1132</v>
      </c>
      <c r="N6" s="299">
        <v>1143</v>
      </c>
      <c r="O6" s="299">
        <v>7340</v>
      </c>
      <c r="P6" s="299">
        <v>7418.832834478683</v>
      </c>
    </row>
    <row r="7" spans="2:16" ht="13.5" thickBot="1">
      <c r="B7" s="269" t="s">
        <v>175</v>
      </c>
      <c r="C7" s="299">
        <v>656</v>
      </c>
      <c r="D7" s="299">
        <v>668.7049019569802</v>
      </c>
      <c r="E7" s="299">
        <v>354</v>
      </c>
      <c r="F7" s="299">
        <v>339</v>
      </c>
      <c r="G7" s="299">
        <v>294</v>
      </c>
      <c r="H7" s="299">
        <v>294</v>
      </c>
      <c r="I7" s="299">
        <v>192</v>
      </c>
      <c r="J7" s="299">
        <v>235</v>
      </c>
      <c r="K7" s="299">
        <v>275</v>
      </c>
      <c r="L7" s="299">
        <v>287</v>
      </c>
      <c r="M7" s="299">
        <v>251</v>
      </c>
      <c r="N7" s="299">
        <v>238</v>
      </c>
      <c r="O7" s="299">
        <v>2022</v>
      </c>
      <c r="P7" s="299">
        <v>2061.7049019569804</v>
      </c>
    </row>
    <row r="8" spans="2:16" ht="13.5" thickBot="1">
      <c r="B8" s="269" t="s">
        <v>174</v>
      </c>
      <c r="C8" s="299">
        <v>1284</v>
      </c>
      <c r="D8" s="299">
        <v>1279.1480508020452</v>
      </c>
      <c r="E8" s="299">
        <v>1222</v>
      </c>
      <c r="F8" s="299">
        <v>1264</v>
      </c>
      <c r="G8" s="299">
        <v>417</v>
      </c>
      <c r="H8" s="299">
        <v>417</v>
      </c>
      <c r="I8" s="299">
        <v>596</v>
      </c>
      <c r="J8" s="299">
        <v>633</v>
      </c>
      <c r="K8" s="299">
        <v>533</v>
      </c>
      <c r="L8" s="299">
        <v>530</v>
      </c>
      <c r="M8" s="299">
        <v>570</v>
      </c>
      <c r="N8" s="299">
        <v>557</v>
      </c>
      <c r="O8" s="299">
        <v>4622</v>
      </c>
      <c r="P8" s="299">
        <v>4680.148050802045</v>
      </c>
    </row>
    <row r="9" spans="2:16" ht="13.5" thickBot="1">
      <c r="B9" s="269" t="s">
        <v>380</v>
      </c>
      <c r="C9" s="299">
        <v>920</v>
      </c>
      <c r="D9" s="299">
        <v>891.9437223113335</v>
      </c>
      <c r="E9" s="299">
        <v>1075</v>
      </c>
      <c r="F9" s="299">
        <v>1103</v>
      </c>
      <c r="G9" s="299">
        <v>587</v>
      </c>
      <c r="H9" s="299">
        <v>500</v>
      </c>
      <c r="I9" s="299">
        <v>857</v>
      </c>
      <c r="J9" s="299">
        <v>854</v>
      </c>
      <c r="K9" s="299">
        <v>945</v>
      </c>
      <c r="L9" s="299">
        <v>945</v>
      </c>
      <c r="M9" s="299">
        <v>1468</v>
      </c>
      <c r="N9" s="299">
        <v>1457</v>
      </c>
      <c r="O9" s="299">
        <v>5852</v>
      </c>
      <c r="P9" s="299">
        <v>5750.943722311334</v>
      </c>
    </row>
    <row r="10" spans="2:16" ht="12.75">
      <c r="B10" s="301" t="s">
        <v>354</v>
      </c>
      <c r="C10" s="301">
        <v>3863</v>
      </c>
      <c r="D10" s="301">
        <v>3840.6295095490423</v>
      </c>
      <c r="E10" s="301">
        <v>4701</v>
      </c>
      <c r="F10" s="301">
        <v>4751</v>
      </c>
      <c r="G10" s="301">
        <v>2007</v>
      </c>
      <c r="H10" s="301">
        <v>1926</v>
      </c>
      <c r="I10" s="301">
        <v>3045</v>
      </c>
      <c r="J10" s="301">
        <v>3206</v>
      </c>
      <c r="K10" s="301">
        <v>2799</v>
      </c>
      <c r="L10" s="301">
        <v>2793</v>
      </c>
      <c r="M10" s="301">
        <v>3421</v>
      </c>
      <c r="N10" s="301">
        <v>3395</v>
      </c>
      <c r="O10" s="301">
        <v>19836</v>
      </c>
      <c r="P10" s="301">
        <v>19911.629509549042</v>
      </c>
    </row>
    <row r="11" spans="2:16" ht="23.25">
      <c r="B11" s="513"/>
      <c r="C11" s="514"/>
      <c r="D11" s="514"/>
      <c r="E11" s="515"/>
      <c r="F11" s="516"/>
      <c r="G11" s="517"/>
      <c r="H11" s="517"/>
      <c r="I11" s="515"/>
      <c r="J11" s="515"/>
      <c r="K11" s="515"/>
      <c r="L11" s="515"/>
      <c r="M11" s="515"/>
      <c r="N11" s="515"/>
      <c r="O11" s="515"/>
      <c r="P11" s="517"/>
    </row>
    <row r="12" spans="2:16" ht="12.75">
      <c r="B12" s="542" t="s">
        <v>22</v>
      </c>
      <c r="C12" s="522" t="s">
        <v>33</v>
      </c>
      <c r="D12" s="522"/>
      <c r="E12" s="522" t="s">
        <v>10</v>
      </c>
      <c r="F12" s="522"/>
      <c r="G12" s="522" t="s">
        <v>98</v>
      </c>
      <c r="H12" s="522"/>
      <c r="I12" s="522" t="s">
        <v>97</v>
      </c>
      <c r="J12" s="522"/>
      <c r="K12" s="522"/>
      <c r="L12" s="522"/>
      <c r="M12" s="522" t="s">
        <v>14</v>
      </c>
      <c r="N12" s="522"/>
      <c r="O12" s="522" t="s">
        <v>354</v>
      </c>
      <c r="P12" s="522"/>
    </row>
    <row r="13" spans="2:16" ht="12.75">
      <c r="B13" s="542">
        <v>0</v>
      </c>
      <c r="C13" s="522" t="s">
        <v>355</v>
      </c>
      <c r="D13" s="522"/>
      <c r="E13" s="522" t="s">
        <v>18</v>
      </c>
      <c r="F13" s="522"/>
      <c r="G13" s="522" t="s">
        <v>19</v>
      </c>
      <c r="H13" s="522"/>
      <c r="I13" s="522" t="s">
        <v>57</v>
      </c>
      <c r="J13" s="522"/>
      <c r="K13" s="522" t="s">
        <v>20</v>
      </c>
      <c r="L13" s="522"/>
      <c r="M13" s="522" t="s">
        <v>353</v>
      </c>
      <c r="N13" s="522"/>
      <c r="O13" s="522"/>
      <c r="P13" s="522"/>
    </row>
    <row r="14" spans="2:16" ht="12.75">
      <c r="B14" s="542"/>
      <c r="C14" s="443">
        <v>42430</v>
      </c>
      <c r="D14" s="443">
        <v>42064</v>
      </c>
      <c r="E14" s="443">
        <v>42430</v>
      </c>
      <c r="F14" s="443">
        <v>42064</v>
      </c>
      <c r="G14" s="443">
        <v>42430</v>
      </c>
      <c r="H14" s="443">
        <v>42064</v>
      </c>
      <c r="I14" s="443">
        <v>42430</v>
      </c>
      <c r="J14" s="443">
        <v>42064</v>
      </c>
      <c r="K14" s="443">
        <v>42430</v>
      </c>
      <c r="L14" s="443">
        <v>42064</v>
      </c>
      <c r="M14" s="443">
        <v>42430</v>
      </c>
      <c r="N14" s="443">
        <v>42064</v>
      </c>
      <c r="O14" s="443">
        <v>42430</v>
      </c>
      <c r="P14" s="443">
        <v>42064</v>
      </c>
    </row>
    <row r="15" spans="2:16" ht="13.5" thickBot="1">
      <c r="B15" s="269" t="s">
        <v>173</v>
      </c>
      <c r="C15" s="518">
        <v>0.25964276469065495</v>
      </c>
      <c r="D15" s="518">
        <v>0.26059083074540007</v>
      </c>
      <c r="E15" s="518">
        <v>0.4360774303339715</v>
      </c>
      <c r="F15" s="518">
        <v>0.43043569774784257</v>
      </c>
      <c r="G15" s="518">
        <v>0.35326357747882414</v>
      </c>
      <c r="H15" s="518">
        <v>0.37123572170301145</v>
      </c>
      <c r="I15" s="518">
        <v>0.45977011494252873</v>
      </c>
      <c r="J15" s="518">
        <v>0.462882096069869</v>
      </c>
      <c r="K15" s="518">
        <v>0.37370489460521616</v>
      </c>
      <c r="L15" s="518">
        <v>0.3691371285356248</v>
      </c>
      <c r="M15" s="518">
        <v>0.33089739842151417</v>
      </c>
      <c r="N15" s="518">
        <v>0.3366715758468336</v>
      </c>
      <c r="O15" s="518">
        <v>0.3700342811050615</v>
      </c>
      <c r="P15" s="518">
        <v>0.37258793063223805</v>
      </c>
    </row>
    <row r="16" spans="2:16" ht="13.5" thickBot="1">
      <c r="B16" s="269" t="s">
        <v>175</v>
      </c>
      <c r="C16" s="518">
        <v>0.16981620502200362</v>
      </c>
      <c r="D16" s="518">
        <v>0.17411335831648544</v>
      </c>
      <c r="E16" s="518">
        <v>0.07530312699425654</v>
      </c>
      <c r="F16" s="518">
        <v>0.07135339928436119</v>
      </c>
      <c r="G16" s="518">
        <v>0.14648729446935724</v>
      </c>
      <c r="H16" s="518">
        <v>0.1526479750778816</v>
      </c>
      <c r="I16" s="518">
        <v>0.06305418719211822</v>
      </c>
      <c r="J16" s="518">
        <v>0.07330006238303181</v>
      </c>
      <c r="K16" s="518">
        <v>0.09824937477670596</v>
      </c>
      <c r="L16" s="518">
        <v>0.10275689223057644</v>
      </c>
      <c r="M16" s="518">
        <v>0.07337035954399299</v>
      </c>
      <c r="N16" s="518">
        <v>0.07010309278350516</v>
      </c>
      <c r="O16" s="518">
        <v>0.10193587416817906</v>
      </c>
      <c r="P16" s="518">
        <v>0.10354275128352736</v>
      </c>
    </row>
    <row r="17" spans="2:16" ht="13.5" thickBot="1">
      <c r="B17" s="269" t="s">
        <v>174</v>
      </c>
      <c r="C17" s="518">
        <v>0.33238415739062904</v>
      </c>
      <c r="D17" s="518">
        <v>0.3330568719585347</v>
      </c>
      <c r="E17" s="518">
        <v>0.25994469261859177</v>
      </c>
      <c r="F17" s="518">
        <v>0.2660492527888865</v>
      </c>
      <c r="G17" s="518">
        <v>0.2077727952167414</v>
      </c>
      <c r="H17" s="518">
        <v>0.21651090342679127</v>
      </c>
      <c r="I17" s="518">
        <v>0.19573070607553367</v>
      </c>
      <c r="J17" s="518">
        <v>0.1974422956955708</v>
      </c>
      <c r="K17" s="518">
        <v>0.19042515183994282</v>
      </c>
      <c r="L17" s="518">
        <v>0.18976011457214464</v>
      </c>
      <c r="M17" s="518">
        <v>0.1666179479684303</v>
      </c>
      <c r="N17" s="518">
        <v>0.16406480117820324</v>
      </c>
      <c r="O17" s="518">
        <v>0.23301068763863683</v>
      </c>
      <c r="P17" s="518">
        <v>0.23504595887330976</v>
      </c>
    </row>
    <row r="18" spans="2:16" ht="13.5" thickBot="1">
      <c r="B18" s="269" t="s">
        <v>380</v>
      </c>
      <c r="C18" s="518">
        <v>0.2381568728967124</v>
      </c>
      <c r="D18" s="518">
        <v>0.2322389389795798</v>
      </c>
      <c r="E18" s="518">
        <v>0.22867475005318016</v>
      </c>
      <c r="F18" s="518">
        <v>0.2321616501789097</v>
      </c>
      <c r="G18" s="518">
        <v>0.29247633283507724</v>
      </c>
      <c r="H18" s="518">
        <v>0.25960539979231567</v>
      </c>
      <c r="I18" s="518">
        <v>0.28144499178981935</v>
      </c>
      <c r="J18" s="518">
        <v>0.2663755458515284</v>
      </c>
      <c r="K18" s="518">
        <v>0.33762057877813506</v>
      </c>
      <c r="L18" s="518">
        <v>0.3383458646616541</v>
      </c>
      <c r="M18" s="518">
        <v>0.42911429406606255</v>
      </c>
      <c r="N18" s="518">
        <v>0.429160530191458</v>
      </c>
      <c r="O18" s="518">
        <v>0.2950191570881226</v>
      </c>
      <c r="P18" s="518">
        <v>0.28882335921092483</v>
      </c>
    </row>
    <row r="19" spans="2:16" ht="12.75">
      <c r="B19" s="301" t="s">
        <v>354</v>
      </c>
      <c r="C19" s="519">
        <v>1</v>
      </c>
      <c r="D19" s="519">
        <v>1</v>
      </c>
      <c r="E19" s="519">
        <v>1</v>
      </c>
      <c r="F19" s="519">
        <v>1</v>
      </c>
      <c r="G19" s="519">
        <v>1</v>
      </c>
      <c r="H19" s="519">
        <v>1</v>
      </c>
      <c r="I19" s="519">
        <v>1</v>
      </c>
      <c r="J19" s="519">
        <v>1</v>
      </c>
      <c r="K19" s="519">
        <v>1</v>
      </c>
      <c r="L19" s="519">
        <v>1</v>
      </c>
      <c r="M19" s="519">
        <v>1</v>
      </c>
      <c r="N19" s="519">
        <v>1</v>
      </c>
      <c r="O19" s="519">
        <v>1</v>
      </c>
      <c r="P19" s="519">
        <v>1</v>
      </c>
    </row>
  </sheetData>
  <sheetProtection/>
  <mergeCells count="28">
    <mergeCell ref="B3:B5"/>
    <mergeCell ref="C3:D3"/>
    <mergeCell ref="E3:F3"/>
    <mergeCell ref="G3:H3"/>
    <mergeCell ref="I3:L3"/>
    <mergeCell ref="M3:N3"/>
    <mergeCell ref="O3:P3"/>
    <mergeCell ref="C4:D4"/>
    <mergeCell ref="E4:F4"/>
    <mergeCell ref="G4:H4"/>
    <mergeCell ref="I4:J4"/>
    <mergeCell ref="K4:L4"/>
    <mergeCell ref="M4:N4"/>
    <mergeCell ref="B12:B14"/>
    <mergeCell ref="C12:D12"/>
    <mergeCell ref="E12:F12"/>
    <mergeCell ref="G12:H12"/>
    <mergeCell ref="I12:L12"/>
    <mergeCell ref="M12:N12"/>
    <mergeCell ref="C13:D13"/>
    <mergeCell ref="E13:F13"/>
    <mergeCell ref="G13:H13"/>
    <mergeCell ref="I13:J13"/>
    <mergeCell ref="K13:L13"/>
    <mergeCell ref="M13:N13"/>
    <mergeCell ref="O13:P13"/>
    <mergeCell ref="O4:P4"/>
    <mergeCell ref="O12:P1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4:O38"/>
  <sheetViews>
    <sheetView showGridLines="0" zoomScale="90" zoomScaleNormal="90" zoomScalePageLayoutView="0" workbookViewId="0" topLeftCell="A1">
      <selection activeCell="B44" sqref="B44"/>
    </sheetView>
  </sheetViews>
  <sheetFormatPr defaultColWidth="11.421875" defaultRowHeight="12.75"/>
  <cols>
    <col min="1" max="1" width="4.140625" style="177" customWidth="1"/>
    <col min="2" max="2" width="45.00390625" style="177" customWidth="1"/>
    <col min="3" max="3" width="10.57421875" style="177" bestFit="1" customWidth="1"/>
    <col min="4" max="8" width="9.57421875" style="177" bestFit="1" customWidth="1"/>
    <col min="9" max="10" width="10.57421875" style="177" bestFit="1" customWidth="1"/>
    <col min="11" max="11" width="10.28125" style="177" bestFit="1" customWidth="1"/>
    <col min="12" max="13" width="9.57421875" style="177" bestFit="1" customWidth="1"/>
    <col min="14" max="14" width="10.57421875" style="177" bestFit="1" customWidth="1"/>
    <col min="15" max="15" width="10.7109375" style="177" bestFit="1" customWidth="1"/>
    <col min="16" max="16384" width="23.28125" style="177" customWidth="1"/>
  </cols>
  <sheetData>
    <row r="4" spans="2:15" ht="30.75" customHeight="1" thickBot="1">
      <c r="B4" s="587" t="s">
        <v>378</v>
      </c>
      <c r="C4" s="295" t="s">
        <v>186</v>
      </c>
      <c r="D4" s="295" t="s">
        <v>356</v>
      </c>
      <c r="E4" s="295" t="s">
        <v>357</v>
      </c>
      <c r="F4" s="295" t="s">
        <v>358</v>
      </c>
      <c r="G4" s="295" t="s">
        <v>359</v>
      </c>
      <c r="H4" s="295" t="s">
        <v>360</v>
      </c>
      <c r="I4" s="295" t="s">
        <v>361</v>
      </c>
      <c r="J4" s="295" t="s">
        <v>187</v>
      </c>
      <c r="K4" s="295" t="s">
        <v>10</v>
      </c>
      <c r="L4" s="295" t="s">
        <v>14</v>
      </c>
      <c r="M4" s="295" t="s">
        <v>12</v>
      </c>
      <c r="N4" s="295" t="s">
        <v>51</v>
      </c>
      <c r="O4" s="295" t="s">
        <v>21</v>
      </c>
    </row>
    <row r="5" spans="2:15" s="176" customFormat="1" ht="13.5" thickBot="1">
      <c r="B5" s="588" t="s">
        <v>362</v>
      </c>
      <c r="C5" s="589">
        <v>1611.449466</v>
      </c>
      <c r="D5" s="589">
        <v>623.43828</v>
      </c>
      <c r="E5" s="589">
        <v>1202.84521</v>
      </c>
      <c r="F5" s="589">
        <v>3252.33046345</v>
      </c>
      <c r="G5" s="589">
        <v>2111.5605425641497</v>
      </c>
      <c r="H5" s="589">
        <v>154.36222</v>
      </c>
      <c r="I5" s="589">
        <v>329.38834472</v>
      </c>
      <c r="J5" s="589">
        <v>571.9817118816</v>
      </c>
      <c r="K5" s="594">
        <v>3437.732956</v>
      </c>
      <c r="L5" s="594">
        <v>3252.33046345</v>
      </c>
      <c r="M5" s="594">
        <v>2265.9227625641497</v>
      </c>
      <c r="N5" s="594">
        <v>901.3700566016</v>
      </c>
      <c r="O5" s="589">
        <v>9857.356238615748</v>
      </c>
    </row>
    <row r="6" spans="2:15" ht="13.5" thickBot="1">
      <c r="B6" s="271" t="s">
        <v>363</v>
      </c>
      <c r="C6" s="299">
        <v>0</v>
      </c>
      <c r="D6" s="299">
        <v>623.43828</v>
      </c>
      <c r="E6" s="299">
        <v>0</v>
      </c>
      <c r="F6" s="299">
        <v>2620.18121609</v>
      </c>
      <c r="G6" s="299">
        <v>1241.11614004275</v>
      </c>
      <c r="H6" s="299">
        <v>0</v>
      </c>
      <c r="I6" s="299">
        <v>329.38834472</v>
      </c>
      <c r="J6" s="299">
        <v>0</v>
      </c>
      <c r="K6" s="595">
        <v>623.43828</v>
      </c>
      <c r="L6" s="595">
        <v>2620.18121609</v>
      </c>
      <c r="M6" s="595">
        <v>1241.11614004275</v>
      </c>
      <c r="N6" s="595">
        <v>329.38834472</v>
      </c>
      <c r="O6" s="299">
        <v>4814.123980852749</v>
      </c>
    </row>
    <row r="7" spans="2:15" ht="13.5" thickBot="1">
      <c r="B7" s="271" t="s">
        <v>364</v>
      </c>
      <c r="C7" s="299">
        <v>1611.449466</v>
      </c>
      <c r="D7" s="299">
        <v>0</v>
      </c>
      <c r="E7" s="299">
        <v>1202.84521</v>
      </c>
      <c r="F7" s="299">
        <v>632.14924736</v>
      </c>
      <c r="G7" s="299">
        <v>870.4444025214</v>
      </c>
      <c r="H7" s="299">
        <v>154.36222</v>
      </c>
      <c r="I7" s="299">
        <v>0</v>
      </c>
      <c r="J7" s="299">
        <v>571.9817118816</v>
      </c>
      <c r="K7" s="595">
        <v>2814.294676</v>
      </c>
      <c r="L7" s="595">
        <v>632.14924736</v>
      </c>
      <c r="M7" s="595">
        <v>1024.8066225214</v>
      </c>
      <c r="N7" s="595">
        <v>571.9817118816</v>
      </c>
      <c r="O7" s="299">
        <v>5043.232257763</v>
      </c>
    </row>
    <row r="8" spans="2:15" ht="13.5" thickBot="1">
      <c r="B8" s="271" t="s">
        <v>365</v>
      </c>
      <c r="C8" s="299">
        <v>0</v>
      </c>
      <c r="D8" s="299">
        <v>0</v>
      </c>
      <c r="E8" s="299">
        <v>0</v>
      </c>
      <c r="F8" s="299">
        <v>0</v>
      </c>
      <c r="G8" s="299">
        <v>0</v>
      </c>
      <c r="H8" s="299">
        <v>0</v>
      </c>
      <c r="I8" s="299">
        <v>0</v>
      </c>
      <c r="J8" s="299">
        <v>0</v>
      </c>
      <c r="K8" s="595">
        <v>0</v>
      </c>
      <c r="L8" s="595">
        <v>0</v>
      </c>
      <c r="M8" s="595">
        <v>0</v>
      </c>
      <c r="N8" s="595">
        <v>0</v>
      </c>
      <c r="O8" s="299">
        <v>0</v>
      </c>
    </row>
    <row r="9" spans="2:15" s="176" customFormat="1" ht="13.5" thickBot="1">
      <c r="B9" s="588" t="s">
        <v>366</v>
      </c>
      <c r="C9" s="589">
        <v>0</v>
      </c>
      <c r="D9" s="589">
        <v>137.228369345214</v>
      </c>
      <c r="E9" s="589">
        <v>0</v>
      </c>
      <c r="F9" s="589">
        <v>917.976411266347</v>
      </c>
      <c r="G9" s="589">
        <v>218.668441055836</v>
      </c>
      <c r="H9" s="589">
        <v>29.081518677657</v>
      </c>
      <c r="I9" s="589">
        <v>1055.20801505947</v>
      </c>
      <c r="J9" s="589">
        <v>200.891078873048</v>
      </c>
      <c r="K9" s="594">
        <v>137.228369345214</v>
      </c>
      <c r="L9" s="594">
        <v>917.976411266347</v>
      </c>
      <c r="M9" s="594">
        <v>247.74995973349303</v>
      </c>
      <c r="N9" s="594">
        <v>1256.099093932518</v>
      </c>
      <c r="O9" s="589">
        <v>2559.053834277568</v>
      </c>
    </row>
    <row r="10" spans="2:15" ht="13.5" thickBot="1">
      <c r="B10" s="271" t="s">
        <v>367</v>
      </c>
      <c r="C10" s="299">
        <v>0</v>
      </c>
      <c r="D10" s="299">
        <v>0</v>
      </c>
      <c r="E10" s="299">
        <v>0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595">
        <v>0</v>
      </c>
      <c r="L10" s="595">
        <v>0</v>
      </c>
      <c r="M10" s="595">
        <v>0</v>
      </c>
      <c r="N10" s="595">
        <v>0</v>
      </c>
      <c r="O10" s="299">
        <v>0</v>
      </c>
    </row>
    <row r="11" spans="2:15" ht="13.5" thickBot="1">
      <c r="B11" s="271" t="s">
        <v>368</v>
      </c>
      <c r="C11" s="299">
        <v>0</v>
      </c>
      <c r="D11" s="299">
        <v>0</v>
      </c>
      <c r="E11" s="299">
        <v>0</v>
      </c>
      <c r="F11" s="299">
        <v>46.333839296346994</v>
      </c>
      <c r="G11" s="299">
        <v>0</v>
      </c>
      <c r="H11" s="299">
        <v>0</v>
      </c>
      <c r="I11" s="299">
        <v>459.29260100000005</v>
      </c>
      <c r="J11" s="299">
        <v>166.6387517</v>
      </c>
      <c r="K11" s="595">
        <v>0</v>
      </c>
      <c r="L11" s="595">
        <v>46.333839296346994</v>
      </c>
      <c r="M11" s="595">
        <v>0</v>
      </c>
      <c r="N11" s="595">
        <v>625.9313527</v>
      </c>
      <c r="O11" s="299">
        <v>672.2651919963471</v>
      </c>
    </row>
    <row r="12" spans="2:15" ht="13.5" thickBot="1">
      <c r="B12" s="271" t="s">
        <v>369</v>
      </c>
      <c r="C12" s="299">
        <v>0</v>
      </c>
      <c r="D12" s="299">
        <v>137.228369345214</v>
      </c>
      <c r="E12" s="299">
        <v>0</v>
      </c>
      <c r="F12" s="299">
        <v>871.6425719700001</v>
      </c>
      <c r="G12" s="299">
        <v>218.668441055836</v>
      </c>
      <c r="H12" s="299">
        <v>29.081518677657</v>
      </c>
      <c r="I12" s="299">
        <v>595.9154140594661</v>
      </c>
      <c r="J12" s="299">
        <v>34.2523271730478</v>
      </c>
      <c r="K12" s="595">
        <v>137.228369345214</v>
      </c>
      <c r="L12" s="595">
        <v>871.6425719700001</v>
      </c>
      <c r="M12" s="595">
        <v>247.74995973349303</v>
      </c>
      <c r="N12" s="595">
        <v>630.1677412325139</v>
      </c>
      <c r="O12" s="299">
        <v>1886.788642281221</v>
      </c>
    </row>
    <row r="13" spans="2:15" ht="13.5" thickBot="1">
      <c r="B13" s="271" t="s">
        <v>370</v>
      </c>
      <c r="C13" s="299">
        <v>0</v>
      </c>
      <c r="D13" s="299">
        <v>0</v>
      </c>
      <c r="E13" s="299">
        <v>0</v>
      </c>
      <c r="F13" s="299">
        <v>18.3476765289997</v>
      </c>
      <c r="G13" s="299">
        <v>0</v>
      </c>
      <c r="H13" s="299">
        <v>0</v>
      </c>
      <c r="I13" s="299">
        <v>0</v>
      </c>
      <c r="J13" s="299">
        <v>0</v>
      </c>
      <c r="K13" s="595">
        <v>0</v>
      </c>
      <c r="L13" s="595">
        <v>18.3476765289997</v>
      </c>
      <c r="M13" s="595">
        <v>0</v>
      </c>
      <c r="N13" s="595">
        <v>0</v>
      </c>
      <c r="O13" s="299">
        <v>18.3476765289997</v>
      </c>
    </row>
    <row r="14" spans="2:15" s="176" customFormat="1" ht="13.5" thickBot="1">
      <c r="B14" s="588" t="s">
        <v>371</v>
      </c>
      <c r="C14" s="589">
        <v>1611.449466</v>
      </c>
      <c r="D14" s="589">
        <v>760.666649345214</v>
      </c>
      <c r="E14" s="589">
        <v>1202.84521</v>
      </c>
      <c r="F14" s="589">
        <v>4113.204522357059</v>
      </c>
      <c r="G14" s="589">
        <v>2330.228983619983</v>
      </c>
      <c r="H14" s="589">
        <v>183.443738677657</v>
      </c>
      <c r="I14" s="589">
        <v>1384.5963597799998</v>
      </c>
      <c r="J14" s="589">
        <v>772.8727906453521</v>
      </c>
      <c r="K14" s="594">
        <v>3574.961325345214</v>
      </c>
      <c r="L14" s="594">
        <v>4113.204522357059</v>
      </c>
      <c r="M14" s="594">
        <v>2513.67272229764</v>
      </c>
      <c r="N14" s="594">
        <v>2157.469150425352</v>
      </c>
      <c r="O14" s="589">
        <v>12359.307720425266</v>
      </c>
    </row>
    <row r="15" spans="2:15" ht="13.5" thickBot="1">
      <c r="B15" s="271" t="s">
        <v>372</v>
      </c>
      <c r="C15" s="299">
        <v>0</v>
      </c>
      <c r="D15" s="299">
        <v>0</v>
      </c>
      <c r="E15" s="299">
        <v>0</v>
      </c>
      <c r="F15" s="299">
        <v>2176.4670958485694</v>
      </c>
      <c r="G15" s="299">
        <v>1229.3119233904658</v>
      </c>
      <c r="H15" s="299">
        <v>151.84155781122152</v>
      </c>
      <c r="I15" s="299">
        <v>187.320041</v>
      </c>
      <c r="J15" s="299">
        <v>668.825137</v>
      </c>
      <c r="K15" s="595">
        <v>0</v>
      </c>
      <c r="L15" s="595">
        <v>2176.4670958485694</v>
      </c>
      <c r="M15" s="595">
        <v>1381.1534812016873</v>
      </c>
      <c r="N15" s="595">
        <v>856.145178</v>
      </c>
      <c r="O15" s="299">
        <v>4413.765755050256</v>
      </c>
    </row>
    <row r="16" spans="2:15" ht="13.5" thickBot="1">
      <c r="B16" s="271" t="s">
        <v>373</v>
      </c>
      <c r="C16" s="299">
        <v>0</v>
      </c>
      <c r="D16" s="299">
        <v>159.314037682305</v>
      </c>
      <c r="E16" s="299">
        <v>0</v>
      </c>
      <c r="F16" s="299">
        <v>918.50028023</v>
      </c>
      <c r="G16" s="299">
        <v>901.0728242720811</v>
      </c>
      <c r="H16" s="299">
        <v>18.217696892513487</v>
      </c>
      <c r="I16" s="299">
        <v>1185.8079269999998</v>
      </c>
      <c r="J16" s="299">
        <v>77.0537517</v>
      </c>
      <c r="K16" s="595">
        <v>159.314037682305</v>
      </c>
      <c r="L16" s="595">
        <v>918.50028023</v>
      </c>
      <c r="M16" s="595">
        <v>919.2905211645946</v>
      </c>
      <c r="N16" s="595">
        <v>1262.8616786999999</v>
      </c>
      <c r="O16" s="299">
        <v>3259.9665177768993</v>
      </c>
    </row>
    <row r="17" spans="2:15" ht="13.5" thickBot="1">
      <c r="B17" s="271" t="s">
        <v>374</v>
      </c>
      <c r="C17" s="299">
        <v>1611.449466</v>
      </c>
      <c r="D17" s="299">
        <v>601.352611662909</v>
      </c>
      <c r="E17" s="299">
        <v>1202.84521</v>
      </c>
      <c r="F17" s="299">
        <v>1018.23714627849</v>
      </c>
      <c r="G17" s="299">
        <v>199.844235957436</v>
      </c>
      <c r="H17" s="299">
        <v>13.384483973922</v>
      </c>
      <c r="I17" s="299">
        <v>11.46839178</v>
      </c>
      <c r="J17" s="299">
        <v>26.993901945352</v>
      </c>
      <c r="K17" s="595">
        <v>3415.647287662909</v>
      </c>
      <c r="L17" s="595">
        <v>1018.23714627849</v>
      </c>
      <c r="M17" s="595">
        <v>213.228719931358</v>
      </c>
      <c r="N17" s="595">
        <v>38.462293725352</v>
      </c>
      <c r="O17" s="299">
        <v>4685.575447598108</v>
      </c>
    </row>
    <row r="18" spans="2:15" ht="13.5" thickBot="1">
      <c r="B18" s="271" t="s">
        <v>375</v>
      </c>
      <c r="C18" s="299">
        <v>0</v>
      </c>
      <c r="D18" s="299">
        <v>0</v>
      </c>
      <c r="E18" s="299">
        <v>0</v>
      </c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595">
        <v>0</v>
      </c>
      <c r="L18" s="595">
        <v>0</v>
      </c>
      <c r="M18" s="595">
        <v>0</v>
      </c>
      <c r="N18" s="595">
        <v>0</v>
      </c>
      <c r="O18" s="299">
        <v>0</v>
      </c>
    </row>
    <row r="19" spans="2:15" s="176" customFormat="1" ht="13.5" thickBot="1">
      <c r="B19" s="588" t="s">
        <v>376</v>
      </c>
      <c r="C19" s="589">
        <v>34543.2</v>
      </c>
      <c r="D19" s="589">
        <v>34543.2</v>
      </c>
      <c r="E19" s="589">
        <v>34543.2</v>
      </c>
      <c r="F19" s="589">
        <v>21728.74503387998</v>
      </c>
      <c r="G19" s="589">
        <v>10938.779370962668</v>
      </c>
      <c r="H19" s="589">
        <v>10938.779370962668</v>
      </c>
      <c r="I19" s="589">
        <v>116532.8370419192</v>
      </c>
      <c r="J19" s="589">
        <v>116532.8370419192</v>
      </c>
      <c r="K19" s="594">
        <v>34543.2</v>
      </c>
      <c r="L19" s="594">
        <v>21728.74503387998</v>
      </c>
      <c r="M19" s="594">
        <v>10938.779370962668</v>
      </c>
      <c r="N19" s="594">
        <v>116532.8370419192</v>
      </c>
      <c r="O19" s="589">
        <v>0</v>
      </c>
    </row>
    <row r="20" spans="2:15" ht="13.5" thickBot="1">
      <c r="B20" s="271" t="s">
        <v>377</v>
      </c>
      <c r="C20" s="590">
        <v>0.046650265927881615</v>
      </c>
      <c r="D20" s="590">
        <v>0.022020734886901445</v>
      </c>
      <c r="E20" s="590">
        <v>0.03482147600685519</v>
      </c>
      <c r="F20" s="590">
        <v>0.18929784099098465</v>
      </c>
      <c r="G20" s="590">
        <v>0.21302458936192176</v>
      </c>
      <c r="H20" s="590">
        <v>0.016770037355777936</v>
      </c>
      <c r="I20" s="590">
        <v>0.011881598311057446</v>
      </c>
      <c r="J20" s="590">
        <v>0.006632231826359245</v>
      </c>
      <c r="K20" s="596">
        <v>0.10349247682163824</v>
      </c>
      <c r="L20" s="596">
        <v>0.18929784099098465</v>
      </c>
      <c r="M20" s="596">
        <v>0.22979462671769965</v>
      </c>
      <c r="N20" s="596">
        <v>0.01851383013741669</v>
      </c>
      <c r="O20" s="590"/>
    </row>
    <row r="21" spans="2:15" ht="20.25">
      <c r="B21" s="591"/>
      <c r="C21" s="591"/>
      <c r="D21" s="591"/>
      <c r="E21" s="592"/>
      <c r="F21" s="591"/>
      <c r="G21" s="591"/>
      <c r="H21" s="591"/>
      <c r="I21" s="591"/>
      <c r="J21" s="593"/>
      <c r="K21" s="591"/>
      <c r="L21" s="591"/>
      <c r="M21" s="591"/>
      <c r="N21" s="591"/>
      <c r="O21" s="591"/>
    </row>
    <row r="22" spans="2:15" ht="30" customHeight="1" thickBot="1">
      <c r="B22" s="587" t="s">
        <v>379</v>
      </c>
      <c r="C22" s="295" t="s">
        <v>186</v>
      </c>
      <c r="D22" s="295" t="s">
        <v>356</v>
      </c>
      <c r="E22" s="295" t="s">
        <v>357</v>
      </c>
      <c r="F22" s="295" t="s">
        <v>358</v>
      </c>
      <c r="G22" s="295" t="s">
        <v>359</v>
      </c>
      <c r="H22" s="295" t="s">
        <v>360</v>
      </c>
      <c r="I22" s="295" t="s">
        <v>361</v>
      </c>
      <c r="J22" s="295" t="s">
        <v>187</v>
      </c>
      <c r="K22" s="295" t="s">
        <v>10</v>
      </c>
      <c r="L22" s="295" t="s">
        <v>14</v>
      </c>
      <c r="M22" s="295" t="s">
        <v>12</v>
      </c>
      <c r="N22" s="295" t="s">
        <v>51</v>
      </c>
      <c r="O22" s="295" t="s">
        <v>21</v>
      </c>
    </row>
    <row r="23" spans="2:15" s="176" customFormat="1" ht="13.5" thickBot="1">
      <c r="B23" s="588" t="s">
        <v>362</v>
      </c>
      <c r="C23" s="589">
        <v>2227.210884</v>
      </c>
      <c r="D23" s="589">
        <v>564.63476864</v>
      </c>
      <c r="E23" s="589">
        <v>1148.508874</v>
      </c>
      <c r="F23" s="589">
        <v>3196.0771951200004</v>
      </c>
      <c r="G23" s="589">
        <v>2142.93721009</v>
      </c>
      <c r="H23" s="589">
        <v>104.94080185</v>
      </c>
      <c r="I23" s="589">
        <v>589.11828881</v>
      </c>
      <c r="J23" s="589">
        <v>618.10924797</v>
      </c>
      <c r="K23" s="594">
        <v>3940.35452664</v>
      </c>
      <c r="L23" s="594">
        <v>3196.0771951200004</v>
      </c>
      <c r="M23" s="594">
        <v>2247.87801194</v>
      </c>
      <c r="N23" s="594">
        <v>1207.2275367799998</v>
      </c>
      <c r="O23" s="589">
        <v>10591.53727048</v>
      </c>
    </row>
    <row r="24" spans="2:15" ht="13.5" thickBot="1">
      <c r="B24" s="271" t="s">
        <v>363</v>
      </c>
      <c r="C24" s="299">
        <v>0</v>
      </c>
      <c r="D24" s="299">
        <v>564.63476864</v>
      </c>
      <c r="E24" s="299">
        <v>0</v>
      </c>
      <c r="F24" s="299">
        <v>2904.42115163</v>
      </c>
      <c r="G24" s="299">
        <v>1348.56979528</v>
      </c>
      <c r="H24" s="299">
        <v>0</v>
      </c>
      <c r="I24" s="299">
        <v>589.11828881</v>
      </c>
      <c r="J24" s="299">
        <v>0</v>
      </c>
      <c r="K24" s="595">
        <v>564.63476864</v>
      </c>
      <c r="L24" s="595">
        <v>2904.42115163</v>
      </c>
      <c r="M24" s="595">
        <v>1348.56979528</v>
      </c>
      <c r="N24" s="595">
        <v>589.11828881</v>
      </c>
      <c r="O24" s="299">
        <v>5406.744004360001</v>
      </c>
    </row>
    <row r="25" spans="2:15" ht="13.5" thickBot="1">
      <c r="B25" s="271" t="s">
        <v>364</v>
      </c>
      <c r="C25" s="299">
        <v>2227.210884</v>
      </c>
      <c r="D25" s="299">
        <v>0</v>
      </c>
      <c r="E25" s="299">
        <v>1148.508874</v>
      </c>
      <c r="F25" s="299">
        <v>291.65604349</v>
      </c>
      <c r="G25" s="299">
        <v>794.36741481</v>
      </c>
      <c r="H25" s="299">
        <v>104.94080185</v>
      </c>
      <c r="I25" s="299">
        <v>0</v>
      </c>
      <c r="J25" s="299">
        <v>618.10924797</v>
      </c>
      <c r="K25" s="595">
        <v>3375.719758</v>
      </c>
      <c r="L25" s="595">
        <v>291.65604349</v>
      </c>
      <c r="M25" s="595">
        <v>899.30821666</v>
      </c>
      <c r="N25" s="595">
        <v>618.10924797</v>
      </c>
      <c r="O25" s="299">
        <v>5184.79326612</v>
      </c>
    </row>
    <row r="26" spans="2:15" ht="13.5" thickBot="1">
      <c r="B26" s="271" t="s">
        <v>365</v>
      </c>
      <c r="C26" s="299">
        <v>0</v>
      </c>
      <c r="D26" s="299">
        <v>0</v>
      </c>
      <c r="E26" s="299">
        <v>0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595">
        <v>0</v>
      </c>
      <c r="L26" s="595">
        <v>0</v>
      </c>
      <c r="M26" s="595">
        <v>0</v>
      </c>
      <c r="N26" s="595">
        <v>0</v>
      </c>
      <c r="O26" s="299">
        <v>0</v>
      </c>
    </row>
    <row r="27" spans="2:15" s="176" customFormat="1" ht="13.5" thickBot="1">
      <c r="B27" s="588" t="s">
        <v>366</v>
      </c>
      <c r="C27" s="589">
        <v>0.96037507</v>
      </c>
      <c r="D27" s="589">
        <v>162.66708844</v>
      </c>
      <c r="E27" s="589">
        <v>3.1248</v>
      </c>
      <c r="F27" s="589">
        <v>565.47996832</v>
      </c>
      <c r="G27" s="589">
        <v>24.21187385</v>
      </c>
      <c r="H27" s="589">
        <v>32.11320473</v>
      </c>
      <c r="I27" s="589">
        <v>207.45247348</v>
      </c>
      <c r="J27" s="589">
        <v>197.280928</v>
      </c>
      <c r="K27" s="594">
        <v>166.75226350999998</v>
      </c>
      <c r="L27" s="594">
        <v>565.47996832</v>
      </c>
      <c r="M27" s="594">
        <v>56.325078579999996</v>
      </c>
      <c r="N27" s="594">
        <v>404.73340148</v>
      </c>
      <c r="O27" s="589">
        <v>1193.2907118871594</v>
      </c>
    </row>
    <row r="28" spans="2:15" ht="13.5" thickBot="1">
      <c r="B28" s="271" t="s">
        <v>367</v>
      </c>
      <c r="C28" s="299">
        <v>0</v>
      </c>
      <c r="D28" s="299">
        <v>0</v>
      </c>
      <c r="E28" s="299">
        <v>0</v>
      </c>
      <c r="F28" s="299">
        <v>0</v>
      </c>
      <c r="G28" s="299">
        <v>0</v>
      </c>
      <c r="H28" s="299">
        <v>0</v>
      </c>
      <c r="I28" s="299">
        <v>0</v>
      </c>
      <c r="J28" s="299">
        <v>0</v>
      </c>
      <c r="K28" s="595">
        <v>0</v>
      </c>
      <c r="L28" s="595">
        <v>0</v>
      </c>
      <c r="M28" s="595">
        <v>0</v>
      </c>
      <c r="N28" s="595">
        <v>0</v>
      </c>
      <c r="O28" s="299">
        <v>0</v>
      </c>
    </row>
    <row r="29" spans="2:15" ht="13.5" thickBot="1">
      <c r="B29" s="271" t="s">
        <v>368</v>
      </c>
      <c r="C29" s="299">
        <v>0</v>
      </c>
      <c r="D29" s="299">
        <v>0</v>
      </c>
      <c r="E29" s="299">
        <v>0</v>
      </c>
      <c r="F29" s="299">
        <v>43.383372047806006</v>
      </c>
      <c r="G29" s="299">
        <v>0</v>
      </c>
      <c r="H29" s="299">
        <v>0</v>
      </c>
      <c r="I29" s="299">
        <v>5.926010002</v>
      </c>
      <c r="J29" s="299">
        <v>197.28092800000002</v>
      </c>
      <c r="K29" s="595">
        <v>0</v>
      </c>
      <c r="L29" s="595">
        <v>43.383372047806006</v>
      </c>
      <c r="M29" s="595">
        <v>0</v>
      </c>
      <c r="N29" s="595">
        <v>203.20693800200002</v>
      </c>
      <c r="O29" s="299">
        <v>246.59031004980602</v>
      </c>
    </row>
    <row r="30" spans="2:15" ht="13.5" thickBot="1">
      <c r="B30" s="271" t="s">
        <v>369</v>
      </c>
      <c r="C30" s="299">
        <v>0.96037507</v>
      </c>
      <c r="D30" s="299">
        <v>162.66708844</v>
      </c>
      <c r="E30" s="299">
        <v>3.1248</v>
      </c>
      <c r="F30" s="299">
        <v>522.0965962679885</v>
      </c>
      <c r="G30" s="299">
        <v>24.21187385</v>
      </c>
      <c r="H30" s="299">
        <v>32.11320473</v>
      </c>
      <c r="I30" s="299">
        <v>201.52646347936496</v>
      </c>
      <c r="J30" s="299">
        <v>0</v>
      </c>
      <c r="K30" s="595">
        <v>166.75226350999998</v>
      </c>
      <c r="L30" s="595">
        <v>522.0965962679885</v>
      </c>
      <c r="M30" s="595">
        <v>56.325078579999996</v>
      </c>
      <c r="N30" s="595">
        <v>201.52646347936496</v>
      </c>
      <c r="O30" s="299">
        <v>946.7004018373534</v>
      </c>
    </row>
    <row r="31" spans="2:15" ht="13.5" thickBot="1">
      <c r="B31" s="271" t="s">
        <v>370</v>
      </c>
      <c r="C31" s="299">
        <v>0</v>
      </c>
      <c r="D31" s="299">
        <v>0</v>
      </c>
      <c r="E31" s="299">
        <v>0</v>
      </c>
      <c r="F31" s="299">
        <v>31.7488828992158</v>
      </c>
      <c r="G31" s="299">
        <v>0</v>
      </c>
      <c r="H31" s="299">
        <v>0</v>
      </c>
      <c r="I31" s="299">
        <v>0</v>
      </c>
      <c r="J31" s="299">
        <v>0</v>
      </c>
      <c r="K31" s="595">
        <v>0</v>
      </c>
      <c r="L31" s="595">
        <v>31.7488828992158</v>
      </c>
      <c r="M31" s="595">
        <v>0</v>
      </c>
      <c r="N31" s="595">
        <v>0</v>
      </c>
      <c r="O31" s="299">
        <v>31.7488828992158</v>
      </c>
    </row>
    <row r="32" spans="2:15" s="176" customFormat="1" ht="13.5" thickBot="1">
      <c r="B32" s="588" t="s">
        <v>371</v>
      </c>
      <c r="C32" s="589">
        <v>2228.17125907</v>
      </c>
      <c r="D32" s="589">
        <v>727.30185709</v>
      </c>
      <c r="E32" s="589">
        <v>1151.6336740000002</v>
      </c>
      <c r="F32" s="589">
        <v>3715.09073443378</v>
      </c>
      <c r="G32" s="589">
        <v>2167.155492510337</v>
      </c>
      <c r="H32" s="589">
        <v>137.05400658</v>
      </c>
      <c r="I32" s="589">
        <v>796.5707638220001</v>
      </c>
      <c r="J32" s="589">
        <v>815.39017482</v>
      </c>
      <c r="K32" s="594">
        <v>4107.10679016</v>
      </c>
      <c r="L32" s="594">
        <v>3715.09073443378</v>
      </c>
      <c r="M32" s="594">
        <v>2304.209499090337</v>
      </c>
      <c r="N32" s="594">
        <v>1611.9609386420002</v>
      </c>
      <c r="O32" s="589">
        <v>11738.367962326118</v>
      </c>
    </row>
    <row r="33" spans="2:15" ht="13.5" thickBot="1">
      <c r="B33" s="271" t="s">
        <v>372</v>
      </c>
      <c r="C33" s="299">
        <v>0</v>
      </c>
      <c r="D33" s="299">
        <v>0</v>
      </c>
      <c r="E33" s="299">
        <v>0</v>
      </c>
      <c r="F33" s="299">
        <v>1733.43419705897</v>
      </c>
      <c r="G33" s="299">
        <v>1122.7486448984948</v>
      </c>
      <c r="H33" s="299">
        <v>121.49214229428571</v>
      </c>
      <c r="I33" s="299">
        <v>285.95198700000003</v>
      </c>
      <c r="J33" s="299">
        <v>663.5947483</v>
      </c>
      <c r="K33" s="595">
        <v>0</v>
      </c>
      <c r="L33" s="595">
        <v>1733.43419705897</v>
      </c>
      <c r="M33" s="595">
        <v>1244.2407871927805</v>
      </c>
      <c r="N33" s="595">
        <v>949.5467353</v>
      </c>
      <c r="O33" s="299">
        <v>3927.2217195517505</v>
      </c>
    </row>
    <row r="34" spans="2:15" ht="13.5" thickBot="1">
      <c r="B34" s="271" t="s">
        <v>373</v>
      </c>
      <c r="C34" s="299">
        <v>0.96037507</v>
      </c>
      <c r="D34" s="299">
        <v>165.80264344</v>
      </c>
      <c r="E34" s="299">
        <v>3.1248</v>
      </c>
      <c r="F34" s="299">
        <v>819.6049482848099</v>
      </c>
      <c r="G34" s="299">
        <v>761.8730132818422</v>
      </c>
      <c r="H34" s="299">
        <v>15.561864285714284</v>
      </c>
      <c r="I34" s="299">
        <v>341.29100400199997</v>
      </c>
      <c r="J34" s="299">
        <v>107.885718</v>
      </c>
      <c r="K34" s="595">
        <v>169.88781851</v>
      </c>
      <c r="L34" s="595">
        <v>819.6049482848099</v>
      </c>
      <c r="M34" s="595">
        <v>777.4348775675564</v>
      </c>
      <c r="N34" s="595">
        <v>449.17672200199996</v>
      </c>
      <c r="O34" s="299">
        <v>2216.1043663643663</v>
      </c>
    </row>
    <row r="35" spans="2:15" ht="13.5" thickBot="1">
      <c r="B35" s="271" t="s">
        <v>374</v>
      </c>
      <c r="C35" s="299">
        <v>2227.210884</v>
      </c>
      <c r="D35" s="299">
        <v>561.49921365</v>
      </c>
      <c r="E35" s="299">
        <v>1148.508874</v>
      </c>
      <c r="F35" s="299">
        <v>1162.05158909</v>
      </c>
      <c r="G35" s="299">
        <v>282.53383433</v>
      </c>
      <c r="H35" s="299">
        <v>0</v>
      </c>
      <c r="I35" s="299">
        <v>169.32777282</v>
      </c>
      <c r="J35" s="299">
        <v>43.90970852</v>
      </c>
      <c r="K35" s="595">
        <v>3937.21897165</v>
      </c>
      <c r="L35" s="595">
        <v>1162.05158909</v>
      </c>
      <c r="M35" s="595">
        <v>282.53383433</v>
      </c>
      <c r="N35" s="595">
        <v>213.23748134000002</v>
      </c>
      <c r="O35" s="299">
        <v>5595.04187641</v>
      </c>
    </row>
    <row r="36" spans="2:15" ht="13.5" thickBot="1">
      <c r="B36" s="271" t="s">
        <v>375</v>
      </c>
      <c r="C36" s="299">
        <v>0</v>
      </c>
      <c r="D36" s="299">
        <v>0</v>
      </c>
      <c r="E36" s="299">
        <v>0</v>
      </c>
      <c r="F36" s="299">
        <v>0</v>
      </c>
      <c r="G36" s="299">
        <v>0</v>
      </c>
      <c r="H36" s="299">
        <v>0</v>
      </c>
      <c r="I36" s="299">
        <v>0</v>
      </c>
      <c r="J36" s="299">
        <v>0</v>
      </c>
      <c r="K36" s="595">
        <v>0</v>
      </c>
      <c r="L36" s="595">
        <v>0</v>
      </c>
      <c r="M36" s="595">
        <v>0</v>
      </c>
      <c r="N36" s="595">
        <v>0</v>
      </c>
      <c r="O36" s="299">
        <v>0</v>
      </c>
    </row>
    <row r="37" spans="2:15" s="176" customFormat="1" ht="13.5" thickBot="1">
      <c r="B37" s="588" t="s">
        <v>376</v>
      </c>
      <c r="C37" s="589">
        <v>33899.5</v>
      </c>
      <c r="D37" s="589">
        <v>33899.5</v>
      </c>
      <c r="E37" s="589">
        <v>33899.5</v>
      </c>
      <c r="F37" s="589">
        <v>20967.375763129985</v>
      </c>
      <c r="G37" s="589">
        <v>9678.315050967572</v>
      </c>
      <c r="H37" s="589">
        <v>9678.315050967572</v>
      </c>
      <c r="I37" s="589">
        <v>121135.78701911477</v>
      </c>
      <c r="J37" s="589">
        <v>121135.78701911477</v>
      </c>
      <c r="K37" s="594">
        <v>33899.5</v>
      </c>
      <c r="L37" s="594">
        <v>20967.375763129985</v>
      </c>
      <c r="M37" s="594">
        <v>9678.315050967572</v>
      </c>
      <c r="N37" s="594">
        <v>121135.78701911477</v>
      </c>
      <c r="O37" s="589">
        <v>0</v>
      </c>
    </row>
    <row r="38" spans="2:15" ht="13.5" thickBot="1">
      <c r="B38" s="271" t="s">
        <v>377</v>
      </c>
      <c r="C38" s="590">
        <v>0.06572873520464903</v>
      </c>
      <c r="D38" s="590">
        <v>0.0214546485077951</v>
      </c>
      <c r="E38" s="590">
        <v>0.033971995870145585</v>
      </c>
      <c r="F38" s="590">
        <v>0.17718434468878885</v>
      </c>
      <c r="G38" s="590">
        <v>0.2239186760399662</v>
      </c>
      <c r="H38" s="590">
        <v>0.014160936677329827</v>
      </c>
      <c r="I38" s="590">
        <v>0.006575849989700437</v>
      </c>
      <c r="J38" s="590">
        <v>0.006731207968222756</v>
      </c>
      <c r="K38" s="596">
        <v>0.1211553795825897</v>
      </c>
      <c r="L38" s="596">
        <v>0.17718434468878885</v>
      </c>
      <c r="M38" s="596">
        <v>0.23807961271729605</v>
      </c>
      <c r="N38" s="596">
        <v>0.013307057957923191</v>
      </c>
      <c r="O38" s="59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G1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447" customWidth="1"/>
    <col min="2" max="2" width="2.8515625" style="447" customWidth="1"/>
    <col min="3" max="3" width="69.8515625" style="447" customWidth="1"/>
    <col min="4" max="4" width="16.7109375" style="447" customWidth="1"/>
    <col min="5" max="9" width="16.7109375" style="448" customWidth="1"/>
    <col min="10" max="20" width="16.7109375" style="447" customWidth="1"/>
    <col min="21" max="21" width="13.8515625" style="447" bestFit="1" customWidth="1"/>
    <col min="22" max="22" width="14.421875" style="447" bestFit="1" customWidth="1"/>
    <col min="23" max="23" width="13.8515625" style="447" bestFit="1" customWidth="1"/>
    <col min="24" max="24" width="13.421875" style="447" bestFit="1" customWidth="1"/>
    <col min="25" max="28" width="16.7109375" style="447" customWidth="1"/>
    <col min="29" max="29" width="17.00390625" style="447" bestFit="1" customWidth="1"/>
    <col min="30" max="30" width="16.7109375" style="447" customWidth="1"/>
    <col min="31" max="31" width="17.00390625" style="447" bestFit="1" customWidth="1"/>
    <col min="32" max="32" width="15.8515625" style="447" bestFit="1" customWidth="1"/>
    <col min="33" max="33" width="13.421875" style="448" bestFit="1" customWidth="1"/>
    <col min="34" max="34" width="13.140625" style="447" customWidth="1"/>
    <col min="35" max="35" width="13.8515625" style="447" customWidth="1"/>
    <col min="36" max="36" width="14.00390625" style="447" customWidth="1"/>
    <col min="37" max="37" width="14.421875" style="447" customWidth="1"/>
    <col min="38" max="39" width="12.8515625" style="447" bestFit="1" customWidth="1"/>
    <col min="40" max="41" width="11.421875" style="447" customWidth="1"/>
    <col min="42" max="43" width="13.421875" style="447" bestFit="1" customWidth="1"/>
    <col min="44" max="16384" width="11.421875" style="447" customWidth="1"/>
  </cols>
  <sheetData>
    <row r="2" ht="12">
      <c r="AA2" s="449"/>
    </row>
    <row r="3" spans="2:33" ht="12">
      <c r="B3" s="555" t="s">
        <v>3</v>
      </c>
      <c r="C3" s="556"/>
      <c r="D3" s="557" t="s">
        <v>33</v>
      </c>
      <c r="E3" s="558"/>
      <c r="F3" s="557" t="s">
        <v>10</v>
      </c>
      <c r="G3" s="558"/>
      <c r="H3" s="557" t="s">
        <v>51</v>
      </c>
      <c r="I3" s="558"/>
      <c r="J3" s="557" t="s">
        <v>14</v>
      </c>
      <c r="K3" s="558"/>
      <c r="L3" s="557" t="s">
        <v>12</v>
      </c>
      <c r="M3" s="558"/>
      <c r="N3" s="557" t="s">
        <v>30</v>
      </c>
      <c r="O3" s="558"/>
      <c r="P3" s="557" t="s">
        <v>249</v>
      </c>
      <c r="Q3" s="558"/>
      <c r="R3" s="449"/>
      <c r="AG3" s="447"/>
    </row>
    <row r="4" spans="2:33" ht="12">
      <c r="B4" s="559" t="s">
        <v>250</v>
      </c>
      <c r="C4" s="560"/>
      <c r="D4" s="450">
        <f>+'[1]Segmentos LN resumen'!D4</f>
        <v>42460</v>
      </c>
      <c r="E4" s="451">
        <f>+'[1]Segmentos LN resumen'!E4</f>
        <v>42369</v>
      </c>
      <c r="F4" s="450">
        <f>+D4</f>
        <v>42460</v>
      </c>
      <c r="G4" s="451">
        <f>+E4</f>
        <v>42369</v>
      </c>
      <c r="H4" s="450">
        <f>+F4</f>
        <v>42460</v>
      </c>
      <c r="I4" s="451">
        <f>+G4</f>
        <v>42369</v>
      </c>
      <c r="J4" s="450">
        <f>+F4</f>
        <v>42460</v>
      </c>
      <c r="K4" s="451">
        <f aca="true" t="shared" si="0" ref="K4:Q4">+I4</f>
        <v>42369</v>
      </c>
      <c r="L4" s="450">
        <f t="shared" si="0"/>
        <v>42460</v>
      </c>
      <c r="M4" s="451">
        <f t="shared" si="0"/>
        <v>42369</v>
      </c>
      <c r="N4" s="450">
        <f t="shared" si="0"/>
        <v>42460</v>
      </c>
      <c r="O4" s="451">
        <f t="shared" si="0"/>
        <v>42369</v>
      </c>
      <c r="P4" s="450">
        <f t="shared" si="0"/>
        <v>42460</v>
      </c>
      <c r="Q4" s="451">
        <f t="shared" si="0"/>
        <v>42369</v>
      </c>
      <c r="R4" s="449"/>
      <c r="AG4" s="447"/>
    </row>
    <row r="5" spans="2:33" ht="12">
      <c r="B5" s="561"/>
      <c r="C5" s="562"/>
      <c r="D5" s="452" t="s">
        <v>23</v>
      </c>
      <c r="E5" s="453" t="s">
        <v>23</v>
      </c>
      <c r="F5" s="452" t="s">
        <v>23</v>
      </c>
      <c r="G5" s="454" t="s">
        <v>23</v>
      </c>
      <c r="H5" s="452" t="s">
        <v>23</v>
      </c>
      <c r="I5" s="454" t="s">
        <v>23</v>
      </c>
      <c r="J5" s="452" t="s">
        <v>23</v>
      </c>
      <c r="K5" s="454" t="s">
        <v>23</v>
      </c>
      <c r="L5" s="452" t="s">
        <v>23</v>
      </c>
      <c r="M5" s="454" t="s">
        <v>23</v>
      </c>
      <c r="N5" s="452" t="s">
        <v>23</v>
      </c>
      <c r="O5" s="454" t="s">
        <v>23</v>
      </c>
      <c r="P5" s="452" t="s">
        <v>23</v>
      </c>
      <c r="Q5" s="454" t="s">
        <v>23</v>
      </c>
      <c r="R5" s="449"/>
      <c r="AG5" s="447"/>
    </row>
    <row r="6" spans="2:33" ht="12">
      <c r="B6" s="455" t="s">
        <v>251</v>
      </c>
      <c r="C6" s="456"/>
      <c r="D6" s="457">
        <f aca="true" t="shared" si="1" ref="D6:Q6">SUM(D7:D15)</f>
        <v>1238696309</v>
      </c>
      <c r="E6" s="458">
        <f t="shared" si="1"/>
        <v>7206153017</v>
      </c>
      <c r="F6" s="457">
        <f t="shared" si="1"/>
        <v>343678733</v>
      </c>
      <c r="G6" s="458">
        <f t="shared" si="1"/>
        <v>335086963</v>
      </c>
      <c r="H6" s="457">
        <f t="shared" si="1"/>
        <v>807180856</v>
      </c>
      <c r="I6" s="458">
        <f t="shared" si="1"/>
        <v>790909682</v>
      </c>
      <c r="J6" s="457">
        <f t="shared" si="1"/>
        <v>436312879</v>
      </c>
      <c r="K6" s="458">
        <f t="shared" si="1"/>
        <v>372444839</v>
      </c>
      <c r="L6" s="457">
        <f t="shared" si="1"/>
        <v>254150623</v>
      </c>
      <c r="M6" s="458">
        <f t="shared" si="1"/>
        <v>246261307</v>
      </c>
      <c r="N6" s="457">
        <f t="shared" si="1"/>
        <v>-209481036</v>
      </c>
      <c r="O6" s="458">
        <f t="shared" si="1"/>
        <v>-1037294098</v>
      </c>
      <c r="P6" s="457">
        <f t="shared" si="1"/>
        <v>2870538364</v>
      </c>
      <c r="Q6" s="459">
        <f t="shared" si="1"/>
        <v>7913561710</v>
      </c>
      <c r="R6" s="449"/>
      <c r="U6" s="457">
        <f>SUM(U7:U15)</f>
        <v>2870538364</v>
      </c>
      <c r="V6" s="448">
        <f aca="true" t="shared" si="2" ref="V6:V13">+P6-U6</f>
        <v>0</v>
      </c>
      <c r="W6" s="457">
        <f>SUM(W7:W15)</f>
        <v>7913561710</v>
      </c>
      <c r="X6" s="448">
        <f aca="true" t="shared" si="3" ref="X6:X13">+Q6-W6</f>
        <v>0</v>
      </c>
      <c r="Y6" s="460"/>
      <c r="AG6" s="447"/>
    </row>
    <row r="7" spans="2:33" ht="12">
      <c r="B7" s="461"/>
      <c r="C7" s="456" t="s">
        <v>252</v>
      </c>
      <c r="D7" s="457">
        <v>792318367</v>
      </c>
      <c r="E7" s="462">
        <v>842075831</v>
      </c>
      <c r="F7" s="457">
        <v>53992447</v>
      </c>
      <c r="G7" s="462">
        <v>46181049</v>
      </c>
      <c r="H7" s="457">
        <v>149292015</v>
      </c>
      <c r="I7" s="462">
        <v>91204686</v>
      </c>
      <c r="J7" s="457">
        <v>191603244</v>
      </c>
      <c r="K7" s="462">
        <v>156927518</v>
      </c>
      <c r="L7" s="457">
        <v>37002205</v>
      </c>
      <c r="M7" s="462">
        <v>48774260</v>
      </c>
      <c r="N7" s="457">
        <v>0</v>
      </c>
      <c r="O7" s="462">
        <v>0</v>
      </c>
      <c r="P7" s="463">
        <f aca="true" t="shared" si="4" ref="P7:Q13">+N7+L7+J7+H7+F7+D7</f>
        <v>1224208278</v>
      </c>
      <c r="Q7" s="459">
        <f t="shared" si="4"/>
        <v>1185163344</v>
      </c>
      <c r="R7" s="449"/>
      <c r="U7" s="457">
        <f>+'[1]Segmentos LN resumen'!O7</f>
        <v>1224208278</v>
      </c>
      <c r="V7" s="448">
        <f t="shared" si="2"/>
        <v>0</v>
      </c>
      <c r="W7" s="457">
        <f>+'[1]Segmentos LN resumen'!Q7</f>
        <v>1185163344</v>
      </c>
      <c r="X7" s="448">
        <f t="shared" si="3"/>
        <v>0</v>
      </c>
      <c r="Y7" s="460"/>
      <c r="AG7" s="447"/>
    </row>
    <row r="8" spans="2:33" ht="12">
      <c r="B8" s="461"/>
      <c r="C8" s="456" t="s">
        <v>253</v>
      </c>
      <c r="D8" s="457">
        <v>98653344</v>
      </c>
      <c r="E8" s="462">
        <v>16360472</v>
      </c>
      <c r="F8" s="457">
        <v>2159511</v>
      </c>
      <c r="G8" s="462">
        <v>694177</v>
      </c>
      <c r="H8" s="457">
        <v>33090738</v>
      </c>
      <c r="I8" s="462">
        <v>48170095</v>
      </c>
      <c r="J8" s="457">
        <v>2768306</v>
      </c>
      <c r="K8" s="462">
        <v>3037702</v>
      </c>
      <c r="L8" s="457">
        <v>0</v>
      </c>
      <c r="M8" s="462">
        <v>0</v>
      </c>
      <c r="N8" s="457">
        <v>0</v>
      </c>
      <c r="O8" s="462">
        <v>0</v>
      </c>
      <c r="P8" s="463">
        <f t="shared" si="4"/>
        <v>136671899</v>
      </c>
      <c r="Q8" s="459">
        <f t="shared" si="4"/>
        <v>68262446</v>
      </c>
      <c r="R8" s="449"/>
      <c r="U8" s="457">
        <f>+'[1]Segmentos LN resumen'!O8</f>
        <v>136671899</v>
      </c>
      <c r="V8" s="448">
        <f t="shared" si="2"/>
        <v>0</v>
      </c>
      <c r="W8" s="457">
        <f>+'[1]Segmentos LN resumen'!Q8</f>
        <v>68262446</v>
      </c>
      <c r="X8" s="448">
        <f t="shared" si="3"/>
        <v>0</v>
      </c>
      <c r="Y8" s="460"/>
      <c r="AG8" s="447"/>
    </row>
    <row r="9" spans="2:33" ht="12">
      <c r="B9" s="461"/>
      <c r="C9" s="456" t="s">
        <v>254</v>
      </c>
      <c r="D9" s="457">
        <v>-78195</v>
      </c>
      <c r="E9" s="462">
        <v>41022</v>
      </c>
      <c r="F9" s="457">
        <v>2884785</v>
      </c>
      <c r="G9" s="462">
        <v>2763894</v>
      </c>
      <c r="H9" s="457">
        <v>76660192</v>
      </c>
      <c r="I9" s="462">
        <v>80268243</v>
      </c>
      <c r="J9" s="457">
        <v>7784236</v>
      </c>
      <c r="K9" s="462">
        <v>9724564</v>
      </c>
      <c r="L9" s="457">
        <v>12147298</v>
      </c>
      <c r="M9" s="462">
        <v>9191334</v>
      </c>
      <c r="N9" s="457">
        <v>0</v>
      </c>
      <c r="O9" s="462">
        <v>0</v>
      </c>
      <c r="P9" s="463">
        <f t="shared" si="4"/>
        <v>99398316</v>
      </c>
      <c r="Q9" s="459">
        <f t="shared" si="4"/>
        <v>101989057</v>
      </c>
      <c r="R9" s="449"/>
      <c r="U9" s="457">
        <f>+'[1]Segmentos LN resumen'!O9</f>
        <v>99398316</v>
      </c>
      <c r="V9" s="448">
        <f t="shared" si="2"/>
        <v>0</v>
      </c>
      <c r="W9" s="457">
        <f>+'[1]Segmentos LN resumen'!Q9</f>
        <v>101989057</v>
      </c>
      <c r="X9" s="448">
        <f t="shared" si="3"/>
        <v>0</v>
      </c>
      <c r="Y9" s="460"/>
      <c r="AG9" s="447"/>
    </row>
    <row r="10" spans="2:33" ht="12">
      <c r="B10" s="461"/>
      <c r="C10" s="456" t="s">
        <v>255</v>
      </c>
      <c r="D10" s="457">
        <v>1389898</v>
      </c>
      <c r="E10" s="462">
        <v>729821</v>
      </c>
      <c r="F10" s="457">
        <v>242525373</v>
      </c>
      <c r="G10" s="462">
        <v>216550824</v>
      </c>
      <c r="H10" s="457">
        <v>507772854</v>
      </c>
      <c r="I10" s="462">
        <v>536725492</v>
      </c>
      <c r="J10" s="457">
        <v>205284738</v>
      </c>
      <c r="K10" s="462">
        <v>179304792</v>
      </c>
      <c r="L10" s="457">
        <v>172217305</v>
      </c>
      <c r="M10" s="462">
        <v>154034146</v>
      </c>
      <c r="N10" s="457">
        <v>1011996</v>
      </c>
      <c r="O10" s="462">
        <v>786492</v>
      </c>
      <c r="P10" s="463">
        <f t="shared" si="4"/>
        <v>1130202164</v>
      </c>
      <c r="Q10" s="459">
        <f t="shared" si="4"/>
        <v>1088131567</v>
      </c>
      <c r="R10" s="449"/>
      <c r="U10" s="457">
        <f>+'[1]Segmentos LN resumen'!O10</f>
        <v>1130202164</v>
      </c>
      <c r="V10" s="448">
        <f t="shared" si="2"/>
        <v>0</v>
      </c>
      <c r="W10" s="457">
        <f>+'[1]Segmentos LN resumen'!Q10</f>
        <v>1088131567</v>
      </c>
      <c r="X10" s="448">
        <f t="shared" si="3"/>
        <v>0</v>
      </c>
      <c r="Y10" s="460"/>
      <c r="AG10" s="447"/>
    </row>
    <row r="11" spans="2:33" ht="12">
      <c r="B11" s="461"/>
      <c r="C11" s="456" t="s">
        <v>256</v>
      </c>
      <c r="D11" s="457">
        <v>340233617</v>
      </c>
      <c r="E11" s="462">
        <v>72105375</v>
      </c>
      <c r="F11" s="457">
        <v>20929898</v>
      </c>
      <c r="G11" s="462">
        <v>24224813</v>
      </c>
      <c r="H11" s="457">
        <v>19206090</v>
      </c>
      <c r="I11" s="462">
        <v>19580577</v>
      </c>
      <c r="J11" s="457">
        <v>1671966</v>
      </c>
      <c r="K11" s="462">
        <v>2063025</v>
      </c>
      <c r="L11" s="457">
        <v>1476366</v>
      </c>
      <c r="M11" s="462">
        <v>1292410</v>
      </c>
      <c r="N11" s="457">
        <v>-210493032</v>
      </c>
      <c r="O11" s="462">
        <v>-115699270</v>
      </c>
      <c r="P11" s="463">
        <f t="shared" si="4"/>
        <v>173024905</v>
      </c>
      <c r="Q11" s="459">
        <f t="shared" si="4"/>
        <v>3566930</v>
      </c>
      <c r="R11" s="449"/>
      <c r="U11" s="457">
        <f>+'[1]Segmentos LN resumen'!O11</f>
        <v>173024905</v>
      </c>
      <c r="V11" s="448">
        <f t="shared" si="2"/>
        <v>0</v>
      </c>
      <c r="W11" s="457">
        <f>+'[1]Segmentos LN resumen'!Q11</f>
        <v>3566930</v>
      </c>
      <c r="X11" s="448">
        <f t="shared" si="3"/>
        <v>0</v>
      </c>
      <c r="Y11" s="460"/>
      <c r="AG11" s="447"/>
    </row>
    <row r="12" spans="2:33" ht="12">
      <c r="B12" s="461"/>
      <c r="C12" s="456" t="s">
        <v>257</v>
      </c>
      <c r="D12" s="457">
        <v>1361320</v>
      </c>
      <c r="E12" s="462">
        <v>0</v>
      </c>
      <c r="F12" s="457">
        <v>16854445</v>
      </c>
      <c r="G12" s="462">
        <v>40147347</v>
      </c>
      <c r="H12" s="457">
        <v>1983884</v>
      </c>
      <c r="I12" s="462">
        <v>900446</v>
      </c>
      <c r="J12" s="457">
        <v>27191454</v>
      </c>
      <c r="K12" s="462">
        <v>21381902</v>
      </c>
      <c r="L12" s="457">
        <v>30919004</v>
      </c>
      <c r="M12" s="462">
        <v>32628202</v>
      </c>
      <c r="N12" s="457">
        <v>0</v>
      </c>
      <c r="O12" s="462">
        <v>0</v>
      </c>
      <c r="P12" s="463">
        <f t="shared" si="4"/>
        <v>78310107</v>
      </c>
      <c r="Q12" s="459">
        <f t="shared" si="4"/>
        <v>95057897</v>
      </c>
      <c r="R12" s="449"/>
      <c r="U12" s="457">
        <f>+'[1]Segmentos LN resumen'!O12</f>
        <v>78310107</v>
      </c>
      <c r="V12" s="448">
        <f t="shared" si="2"/>
        <v>0</v>
      </c>
      <c r="W12" s="457">
        <f>+'[1]Segmentos LN resumen'!Q12</f>
        <v>95057897</v>
      </c>
      <c r="X12" s="448">
        <f t="shared" si="3"/>
        <v>0</v>
      </c>
      <c r="Y12" s="460"/>
      <c r="AG12" s="447"/>
    </row>
    <row r="13" spans="2:33" ht="12">
      <c r="B13" s="461"/>
      <c r="C13" s="456" t="s">
        <v>258</v>
      </c>
      <c r="D13" s="457">
        <v>4817958</v>
      </c>
      <c r="E13" s="462">
        <v>28523295</v>
      </c>
      <c r="F13" s="457">
        <v>4332274</v>
      </c>
      <c r="G13" s="462">
        <v>4524859</v>
      </c>
      <c r="H13" s="457">
        <v>19175083</v>
      </c>
      <c r="I13" s="462">
        <v>14060143</v>
      </c>
      <c r="J13" s="457">
        <v>8935</v>
      </c>
      <c r="K13" s="462">
        <v>5336</v>
      </c>
      <c r="L13" s="457">
        <v>388445</v>
      </c>
      <c r="M13" s="462">
        <v>340955</v>
      </c>
      <c r="N13" s="457">
        <v>0</v>
      </c>
      <c r="O13" s="462">
        <v>0</v>
      </c>
      <c r="P13" s="463">
        <f t="shared" si="4"/>
        <v>28722695</v>
      </c>
      <c r="Q13" s="459">
        <f t="shared" si="4"/>
        <v>47454588</v>
      </c>
      <c r="R13" s="449"/>
      <c r="U13" s="457">
        <f>+'[1]Segmentos LN resumen'!O13</f>
        <v>28722695</v>
      </c>
      <c r="V13" s="448">
        <f t="shared" si="2"/>
        <v>0</v>
      </c>
      <c r="W13" s="457">
        <f>+'[1]Segmentos LN resumen'!Q13</f>
        <v>47454588</v>
      </c>
      <c r="X13" s="448">
        <f t="shared" si="3"/>
        <v>0</v>
      </c>
      <c r="Y13" s="460"/>
      <c r="AG13" s="447"/>
    </row>
    <row r="14" spans="5:33" ht="12">
      <c r="E14" s="464"/>
      <c r="F14" s="447"/>
      <c r="G14" s="464"/>
      <c r="H14" s="447"/>
      <c r="I14" s="464"/>
      <c r="K14" s="464"/>
      <c r="M14" s="464"/>
      <c r="O14" s="464"/>
      <c r="Q14" s="465"/>
      <c r="R14" s="449"/>
      <c r="V14" s="448"/>
      <c r="X14" s="448"/>
      <c r="Y14" s="460"/>
      <c r="AG14" s="447"/>
    </row>
    <row r="15" spans="2:33" ht="24">
      <c r="B15" s="461"/>
      <c r="C15" s="466" t="s">
        <v>259</v>
      </c>
      <c r="D15" s="457">
        <v>0</v>
      </c>
      <c r="E15" s="462">
        <v>6246317201</v>
      </c>
      <c r="F15" s="457">
        <v>0</v>
      </c>
      <c r="G15" s="462">
        <v>0</v>
      </c>
      <c r="H15" s="457">
        <v>0</v>
      </c>
      <c r="I15" s="462">
        <v>0</v>
      </c>
      <c r="J15" s="457">
        <v>0</v>
      </c>
      <c r="K15" s="462">
        <v>0</v>
      </c>
      <c r="L15" s="457">
        <v>0</v>
      </c>
      <c r="M15" s="462">
        <v>0</v>
      </c>
      <c r="N15" s="457">
        <v>0</v>
      </c>
      <c r="O15" s="462">
        <v>-922381320</v>
      </c>
      <c r="P15" s="463">
        <f>+N15+L15+J15+H15+F15+D15</f>
        <v>0</v>
      </c>
      <c r="Q15" s="459">
        <f>+O15+M15+K15+I15+G15+E15</f>
        <v>5323935881</v>
      </c>
      <c r="R15" s="449"/>
      <c r="U15" s="457">
        <f>+'[1]Segmentos LN resumen'!O15</f>
        <v>0</v>
      </c>
      <c r="V15" s="448">
        <f>+P15-U15</f>
        <v>0</v>
      </c>
      <c r="W15" s="457">
        <f>+'[1]Segmentos LN resumen'!Q15</f>
        <v>5323935881</v>
      </c>
      <c r="X15" s="448">
        <f>+Q15-W15</f>
        <v>0</v>
      </c>
      <c r="Y15" s="460"/>
      <c r="AG15" s="447"/>
    </row>
    <row r="16" spans="5:33" ht="12">
      <c r="E16" s="464"/>
      <c r="F16" s="447"/>
      <c r="G16" s="464"/>
      <c r="H16" s="447"/>
      <c r="I16" s="464"/>
      <c r="K16" s="464"/>
      <c r="M16" s="464"/>
      <c r="O16" s="464"/>
      <c r="Q16" s="465"/>
      <c r="R16" s="449"/>
      <c r="V16" s="448"/>
      <c r="X16" s="448"/>
      <c r="Y16" s="460"/>
      <c r="AG16" s="447"/>
    </row>
    <row r="17" spans="2:33" ht="12">
      <c r="B17" s="455" t="s">
        <v>260</v>
      </c>
      <c r="C17" s="456"/>
      <c r="D17" s="457">
        <f>SUM(D18:D27)</f>
        <v>4439391661</v>
      </c>
      <c r="E17" s="458">
        <f>SUM(E18:E27)</f>
        <v>4419757344</v>
      </c>
      <c r="F17" s="457">
        <f aca="true" t="shared" si="5" ref="F17:N17">SUM(F18:F27)</f>
        <v>884974631</v>
      </c>
      <c r="G17" s="462">
        <f>SUM(G18:G27)</f>
        <v>989117985</v>
      </c>
      <c r="H17" s="457">
        <f t="shared" si="5"/>
        <v>2099343371</v>
      </c>
      <c r="I17" s="458">
        <f>SUM(I18:I27)</f>
        <v>2026630282</v>
      </c>
      <c r="J17" s="457">
        <f t="shared" si="5"/>
        <v>2661884198</v>
      </c>
      <c r="K17" s="458">
        <f>SUM(K18:K27)</f>
        <v>2655603106</v>
      </c>
      <c r="L17" s="457">
        <f t="shared" si="5"/>
        <v>1564563716</v>
      </c>
      <c r="M17" s="458">
        <f>SUM(M18:M27)</f>
        <v>1626705797</v>
      </c>
      <c r="N17" s="457">
        <f t="shared" si="5"/>
        <v>-4147255781</v>
      </c>
      <c r="O17" s="458">
        <f>SUM(O18:O27)</f>
        <v>-4182221833</v>
      </c>
      <c r="P17" s="463">
        <f>SUM(P18:P27)</f>
        <v>7502901796</v>
      </c>
      <c r="Q17" s="459">
        <f>SUM(Q18:Q27)</f>
        <v>7535592681</v>
      </c>
      <c r="R17" s="449"/>
      <c r="U17" s="457">
        <f>SUM(U18:U27)</f>
        <v>7502901796</v>
      </c>
      <c r="V17" s="448">
        <f aca="true" t="shared" si="6" ref="V17:V27">+P17-U17</f>
        <v>0</v>
      </c>
      <c r="W17" s="457">
        <f>SUM(W18:W27)</f>
        <v>7535592681</v>
      </c>
      <c r="X17" s="448">
        <f aca="true" t="shared" si="7" ref="X17:X27">+Q17-W17</f>
        <v>0</v>
      </c>
      <c r="Y17" s="460"/>
      <c r="AG17" s="447"/>
    </row>
    <row r="18" spans="2:33" ht="12">
      <c r="B18" s="461"/>
      <c r="C18" s="456" t="s">
        <v>261</v>
      </c>
      <c r="D18" s="457">
        <v>0</v>
      </c>
      <c r="E18" s="462">
        <v>0</v>
      </c>
      <c r="F18" s="457">
        <v>21972</v>
      </c>
      <c r="G18" s="462">
        <v>21751</v>
      </c>
      <c r="H18" s="457">
        <v>522475615</v>
      </c>
      <c r="I18" s="462">
        <v>488876852</v>
      </c>
      <c r="J18" s="457">
        <v>1411751</v>
      </c>
      <c r="K18" s="462">
        <v>616296</v>
      </c>
      <c r="L18" s="457">
        <v>7562</v>
      </c>
      <c r="M18" s="462">
        <v>13305</v>
      </c>
      <c r="N18" s="457">
        <v>0</v>
      </c>
      <c r="O18" s="462">
        <v>0</v>
      </c>
      <c r="P18" s="463">
        <f aca="true" t="shared" si="8" ref="P18:Q27">+N18+L18+J18+H18+F18+D18</f>
        <v>523916900</v>
      </c>
      <c r="Q18" s="459">
        <f t="shared" si="8"/>
        <v>489528204</v>
      </c>
      <c r="R18" s="449"/>
      <c r="U18" s="457">
        <f>+'[1]Segmentos LN resumen'!O18</f>
        <v>523916900</v>
      </c>
      <c r="V18" s="448">
        <f t="shared" si="6"/>
        <v>0</v>
      </c>
      <c r="W18" s="457">
        <f>+'[1]Segmentos LN resumen'!Q18</f>
        <v>489528204</v>
      </c>
      <c r="X18" s="448">
        <f t="shared" si="7"/>
        <v>0</v>
      </c>
      <c r="Y18" s="460"/>
      <c r="AG18" s="447"/>
    </row>
    <row r="19" spans="2:33" ht="12">
      <c r="B19" s="461"/>
      <c r="C19" s="456" t="s">
        <v>262</v>
      </c>
      <c r="D19" s="457">
        <v>9807779</v>
      </c>
      <c r="E19" s="462">
        <v>9809121</v>
      </c>
      <c r="F19" s="457">
        <v>3293748</v>
      </c>
      <c r="G19" s="462">
        <v>3927495</v>
      </c>
      <c r="H19" s="457">
        <v>65401313</v>
      </c>
      <c r="I19" s="462">
        <v>60707204</v>
      </c>
      <c r="J19" s="457">
        <v>3389985</v>
      </c>
      <c r="K19" s="462">
        <v>3380076</v>
      </c>
      <c r="L19" s="457">
        <v>0</v>
      </c>
      <c r="M19" s="462">
        <v>0</v>
      </c>
      <c r="N19" s="457">
        <v>-347806</v>
      </c>
      <c r="O19" s="462">
        <v>-261188</v>
      </c>
      <c r="P19" s="463">
        <f t="shared" si="8"/>
        <v>81545019</v>
      </c>
      <c r="Q19" s="459">
        <f t="shared" si="8"/>
        <v>77562708</v>
      </c>
      <c r="R19" s="449"/>
      <c r="U19" s="457">
        <f>+'[1]Segmentos LN resumen'!O19</f>
        <v>81545019</v>
      </c>
      <c r="V19" s="448">
        <f t="shared" si="6"/>
        <v>0</v>
      </c>
      <c r="W19" s="457">
        <f>+'[1]Segmentos LN resumen'!Q19</f>
        <v>77562708</v>
      </c>
      <c r="X19" s="448">
        <f t="shared" si="7"/>
        <v>0</v>
      </c>
      <c r="Y19" s="460"/>
      <c r="AG19" s="447"/>
    </row>
    <row r="20" spans="2:33" ht="12">
      <c r="B20" s="461"/>
      <c r="C20" s="456" t="s">
        <v>263</v>
      </c>
      <c r="D20" s="457">
        <v>0</v>
      </c>
      <c r="E20" s="462">
        <v>0</v>
      </c>
      <c r="F20" s="457">
        <v>286458929</v>
      </c>
      <c r="G20" s="462">
        <v>307327055</v>
      </c>
      <c r="H20" s="457">
        <v>41395188</v>
      </c>
      <c r="I20" s="462">
        <v>81551731</v>
      </c>
      <c r="J20" s="457">
        <v>9854481</v>
      </c>
      <c r="K20" s="462">
        <v>9817078</v>
      </c>
      <c r="L20" s="457">
        <v>0</v>
      </c>
      <c r="M20" s="462">
        <v>0</v>
      </c>
      <c r="N20" s="457">
        <v>0</v>
      </c>
      <c r="O20" s="462">
        <v>0</v>
      </c>
      <c r="P20" s="463">
        <f t="shared" si="8"/>
        <v>337708598</v>
      </c>
      <c r="Q20" s="459">
        <f t="shared" si="8"/>
        <v>398695864</v>
      </c>
      <c r="R20" s="449"/>
      <c r="U20" s="457">
        <f>+'[1]Segmentos LN resumen'!O20</f>
        <v>337708598</v>
      </c>
      <c r="V20" s="448">
        <f t="shared" si="6"/>
        <v>0</v>
      </c>
      <c r="W20" s="457">
        <f>+'[1]Segmentos LN resumen'!Q20</f>
        <v>398695864</v>
      </c>
      <c r="X20" s="448">
        <f t="shared" si="7"/>
        <v>0</v>
      </c>
      <c r="Y20" s="460"/>
      <c r="AG20" s="447"/>
    </row>
    <row r="21" spans="2:33" ht="12">
      <c r="B21" s="461"/>
      <c r="C21" s="456" t="s">
        <v>264</v>
      </c>
      <c r="D21" s="457">
        <v>0</v>
      </c>
      <c r="E21" s="462">
        <v>0</v>
      </c>
      <c r="F21" s="457">
        <v>289616</v>
      </c>
      <c r="G21" s="462">
        <v>355485</v>
      </c>
      <c r="H21" s="457">
        <v>36113909</v>
      </c>
      <c r="I21" s="462">
        <v>34884531</v>
      </c>
      <c r="J21" s="457">
        <v>0</v>
      </c>
      <c r="K21" s="462">
        <v>0</v>
      </c>
      <c r="L21" s="457">
        <v>0</v>
      </c>
      <c r="M21" s="462">
        <v>0</v>
      </c>
      <c r="N21" s="457">
        <v>-36113909</v>
      </c>
      <c r="O21" s="462">
        <v>-34884531</v>
      </c>
      <c r="P21" s="463">
        <f t="shared" si="8"/>
        <v>289616</v>
      </c>
      <c r="Q21" s="459">
        <f t="shared" si="8"/>
        <v>355485</v>
      </c>
      <c r="R21" s="449"/>
      <c r="U21" s="457">
        <f>+'[1]Segmentos LN resumen'!O21</f>
        <v>289616</v>
      </c>
      <c r="V21" s="448">
        <f t="shared" si="6"/>
        <v>0</v>
      </c>
      <c r="W21" s="457">
        <f>+'[1]Segmentos LN resumen'!Q21</f>
        <v>355485</v>
      </c>
      <c r="X21" s="448">
        <f t="shared" si="7"/>
        <v>0</v>
      </c>
      <c r="Y21" s="460"/>
      <c r="AG21" s="447"/>
    </row>
    <row r="22" spans="2:33" ht="12">
      <c r="B22" s="461"/>
      <c r="C22" s="456" t="s">
        <v>265</v>
      </c>
      <c r="D22" s="457">
        <v>4368164256</v>
      </c>
      <c r="E22" s="462">
        <v>4392452234</v>
      </c>
      <c r="F22" s="457">
        <v>28239928</v>
      </c>
      <c r="G22" s="462">
        <v>33278110</v>
      </c>
      <c r="H22" s="457">
        <v>0</v>
      </c>
      <c r="I22" s="462">
        <v>0</v>
      </c>
      <c r="J22" s="457">
        <v>29646066</v>
      </c>
      <c r="K22" s="462">
        <v>29497710</v>
      </c>
      <c r="L22" s="457">
        <v>79612015</v>
      </c>
      <c r="M22" s="462">
        <v>78272852</v>
      </c>
      <c r="N22" s="457">
        <v>-4474538383</v>
      </c>
      <c r="O22" s="462">
        <v>-4502540461</v>
      </c>
      <c r="P22" s="463">
        <f t="shared" si="8"/>
        <v>31123882</v>
      </c>
      <c r="Q22" s="459">
        <f t="shared" si="8"/>
        <v>30960445</v>
      </c>
      <c r="R22" s="449"/>
      <c r="U22" s="457">
        <f>+'[1]Segmentos LN resumen'!O22</f>
        <v>31123882</v>
      </c>
      <c r="V22" s="448">
        <f t="shared" si="6"/>
        <v>0</v>
      </c>
      <c r="W22" s="457">
        <f>+'[1]Segmentos LN resumen'!Q22</f>
        <v>30960445</v>
      </c>
      <c r="X22" s="448">
        <f t="shared" si="7"/>
        <v>0</v>
      </c>
      <c r="Y22" s="460"/>
      <c r="AG22" s="447"/>
    </row>
    <row r="23" spans="2:33" ht="12">
      <c r="B23" s="461"/>
      <c r="C23" s="456" t="s">
        <v>266</v>
      </c>
      <c r="D23" s="457">
        <v>0</v>
      </c>
      <c r="E23" s="462">
        <v>0</v>
      </c>
      <c r="F23" s="457">
        <v>1520740</v>
      </c>
      <c r="G23" s="462">
        <v>1901334</v>
      </c>
      <c r="H23" s="457">
        <v>973701650</v>
      </c>
      <c r="I23" s="462">
        <v>910420453</v>
      </c>
      <c r="J23" s="457">
        <v>37478855</v>
      </c>
      <c r="K23" s="462">
        <v>36607957</v>
      </c>
      <c r="L23" s="457">
        <v>31086231</v>
      </c>
      <c r="M23" s="462">
        <v>32469528</v>
      </c>
      <c r="N23" s="457">
        <v>0</v>
      </c>
      <c r="O23" s="462">
        <v>0</v>
      </c>
      <c r="P23" s="463">
        <f t="shared" si="8"/>
        <v>1043787476</v>
      </c>
      <c r="Q23" s="459">
        <f t="shared" si="8"/>
        <v>981399272</v>
      </c>
      <c r="R23" s="449"/>
      <c r="U23" s="457">
        <f>+'[1]Segmentos LN resumen'!O23</f>
        <v>1043787476</v>
      </c>
      <c r="V23" s="448">
        <f t="shared" si="6"/>
        <v>0</v>
      </c>
      <c r="W23" s="457">
        <f>+'[1]Segmentos LN resumen'!Q23</f>
        <v>981399272</v>
      </c>
      <c r="X23" s="448">
        <f t="shared" si="7"/>
        <v>0</v>
      </c>
      <c r="Y23" s="460"/>
      <c r="AG23" s="447"/>
    </row>
    <row r="24" spans="2:33" ht="12">
      <c r="B24" s="461"/>
      <c r="C24" s="456" t="s">
        <v>267</v>
      </c>
      <c r="D24" s="457">
        <v>0</v>
      </c>
      <c r="E24" s="462">
        <v>0</v>
      </c>
      <c r="F24" s="457">
        <v>897854</v>
      </c>
      <c r="G24" s="462">
        <v>1070609</v>
      </c>
      <c r="H24" s="457">
        <v>79402172</v>
      </c>
      <c r="I24" s="462">
        <v>76703162</v>
      </c>
      <c r="J24" s="457">
        <v>4281902</v>
      </c>
      <c r="K24" s="462">
        <v>4285457</v>
      </c>
      <c r="L24" s="457">
        <v>0</v>
      </c>
      <c r="M24" s="462">
        <v>6675472</v>
      </c>
      <c r="N24" s="457">
        <v>363744317</v>
      </c>
      <c r="O24" s="462">
        <v>355464347</v>
      </c>
      <c r="P24" s="463">
        <f t="shared" si="8"/>
        <v>448326245</v>
      </c>
      <c r="Q24" s="459">
        <f t="shared" si="8"/>
        <v>444199047</v>
      </c>
      <c r="R24" s="449"/>
      <c r="U24" s="457">
        <f>+'[1]Segmentos LN resumen'!O24</f>
        <v>448326245</v>
      </c>
      <c r="V24" s="448">
        <f t="shared" si="6"/>
        <v>0</v>
      </c>
      <c r="W24" s="457">
        <f>+'[1]Segmentos LN resumen'!Q24</f>
        <v>444199047</v>
      </c>
      <c r="X24" s="448">
        <f t="shared" si="7"/>
        <v>0</v>
      </c>
      <c r="Y24" s="460"/>
      <c r="AG24" s="447"/>
    </row>
    <row r="25" spans="2:33" ht="12">
      <c r="B25" s="461"/>
      <c r="C25" s="456" t="s">
        <v>268</v>
      </c>
      <c r="D25" s="457">
        <v>0</v>
      </c>
      <c r="E25" s="462"/>
      <c r="F25" s="457">
        <v>563745722</v>
      </c>
      <c r="G25" s="462">
        <v>640616088</v>
      </c>
      <c r="H25" s="457">
        <v>313759472</v>
      </c>
      <c r="I25" s="462">
        <v>307829742</v>
      </c>
      <c r="J25" s="457">
        <v>2553798101</v>
      </c>
      <c r="K25" s="462">
        <v>2545846163</v>
      </c>
      <c r="L25" s="457">
        <v>1453857908</v>
      </c>
      <c r="M25" s="462">
        <v>1509274640</v>
      </c>
      <c r="N25" s="457">
        <v>0</v>
      </c>
      <c r="O25" s="462">
        <v>0</v>
      </c>
      <c r="P25" s="463">
        <f t="shared" si="8"/>
        <v>4885161203</v>
      </c>
      <c r="Q25" s="459">
        <f t="shared" si="8"/>
        <v>5003566633</v>
      </c>
      <c r="R25" s="449"/>
      <c r="U25" s="457">
        <f>+'[1]Segmentos LN resumen'!O25</f>
        <v>4885161203</v>
      </c>
      <c r="V25" s="448">
        <f t="shared" si="6"/>
        <v>0</v>
      </c>
      <c r="W25" s="457">
        <f>+'[1]Segmentos LN resumen'!Q25</f>
        <v>5003566633</v>
      </c>
      <c r="X25" s="448">
        <f t="shared" si="7"/>
        <v>0</v>
      </c>
      <c r="Y25" s="460"/>
      <c r="AG25" s="447"/>
    </row>
    <row r="26" spans="2:33" ht="12">
      <c r="B26" s="461"/>
      <c r="C26" s="456" t="s">
        <v>269</v>
      </c>
      <c r="D26" s="457">
        <v>0</v>
      </c>
      <c r="E26" s="462">
        <v>0</v>
      </c>
      <c r="F26" s="457">
        <v>0</v>
      </c>
      <c r="G26" s="462">
        <v>0</v>
      </c>
      <c r="H26" s="457">
        <v>0</v>
      </c>
      <c r="I26" s="462">
        <v>0</v>
      </c>
      <c r="J26" s="457">
        <v>0</v>
      </c>
      <c r="K26" s="462">
        <v>0</v>
      </c>
      <c r="L26" s="457">
        <v>0</v>
      </c>
      <c r="M26" s="462">
        <v>0</v>
      </c>
      <c r="N26" s="457">
        <v>0</v>
      </c>
      <c r="O26" s="462">
        <v>0</v>
      </c>
      <c r="P26" s="463">
        <f t="shared" si="8"/>
        <v>0</v>
      </c>
      <c r="Q26" s="459">
        <f t="shared" si="8"/>
        <v>0</v>
      </c>
      <c r="R26" s="449"/>
      <c r="U26" s="457">
        <f>+'[1]Segmentos LN resumen'!O26</f>
        <v>0</v>
      </c>
      <c r="V26" s="448">
        <f t="shared" si="6"/>
        <v>0</v>
      </c>
      <c r="W26" s="457">
        <f>+'[1]Segmentos LN resumen'!Q26</f>
        <v>0</v>
      </c>
      <c r="X26" s="448">
        <f t="shared" si="7"/>
        <v>0</v>
      </c>
      <c r="Y26" s="460"/>
      <c r="AG26" s="447"/>
    </row>
    <row r="27" spans="2:33" ht="12">
      <c r="B27" s="461"/>
      <c r="C27" s="456" t="s">
        <v>270</v>
      </c>
      <c r="D27" s="457">
        <v>61419626</v>
      </c>
      <c r="E27" s="462">
        <v>17495989</v>
      </c>
      <c r="F27" s="457">
        <v>506122</v>
      </c>
      <c r="G27" s="462">
        <v>620058</v>
      </c>
      <c r="H27" s="457">
        <v>67094052</v>
      </c>
      <c r="I27" s="462">
        <v>65656607</v>
      </c>
      <c r="J27" s="457">
        <v>22023057</v>
      </c>
      <c r="K27" s="462">
        <v>25552369</v>
      </c>
      <c r="L27" s="457">
        <v>0</v>
      </c>
      <c r="M27" s="462">
        <v>0</v>
      </c>
      <c r="N27" s="457">
        <v>0</v>
      </c>
      <c r="O27" s="462">
        <v>0</v>
      </c>
      <c r="P27" s="463">
        <f t="shared" si="8"/>
        <v>151042857</v>
      </c>
      <c r="Q27" s="459">
        <f t="shared" si="8"/>
        <v>109325023</v>
      </c>
      <c r="R27" s="449"/>
      <c r="U27" s="457">
        <f>+'[1]Segmentos LN resumen'!O27</f>
        <v>151042857</v>
      </c>
      <c r="V27" s="448">
        <f t="shared" si="6"/>
        <v>0</v>
      </c>
      <c r="W27" s="457">
        <f>+'[1]Segmentos LN resumen'!Q27</f>
        <v>109325023</v>
      </c>
      <c r="X27" s="448">
        <f t="shared" si="7"/>
        <v>0</v>
      </c>
      <c r="Y27" s="460"/>
      <c r="AG27" s="447"/>
    </row>
    <row r="28" spans="5:33" ht="12">
      <c r="E28" s="464"/>
      <c r="F28" s="447"/>
      <c r="G28" s="464"/>
      <c r="H28" s="447"/>
      <c r="I28" s="464"/>
      <c r="K28" s="464"/>
      <c r="M28" s="464"/>
      <c r="O28" s="464"/>
      <c r="Q28" s="465"/>
      <c r="R28" s="449"/>
      <c r="V28" s="448"/>
      <c r="X28" s="448"/>
      <c r="Y28" s="460"/>
      <c r="AG28" s="447"/>
    </row>
    <row r="29" spans="2:33" ht="12">
      <c r="B29" s="467" t="s">
        <v>271</v>
      </c>
      <c r="C29" s="468"/>
      <c r="D29" s="463">
        <f aca="true" t="shared" si="9" ref="D29:Q29">+D6+D17</f>
        <v>5678087970</v>
      </c>
      <c r="E29" s="459">
        <f t="shared" si="9"/>
        <v>11625910361</v>
      </c>
      <c r="F29" s="463">
        <f t="shared" si="9"/>
        <v>1228653364</v>
      </c>
      <c r="G29" s="459">
        <f t="shared" si="9"/>
        <v>1324204948</v>
      </c>
      <c r="H29" s="463">
        <f t="shared" si="9"/>
        <v>2906524227</v>
      </c>
      <c r="I29" s="459">
        <f t="shared" si="9"/>
        <v>2817539964</v>
      </c>
      <c r="J29" s="463">
        <f t="shared" si="9"/>
        <v>3098197077</v>
      </c>
      <c r="K29" s="459">
        <f t="shared" si="9"/>
        <v>3028047945</v>
      </c>
      <c r="L29" s="463">
        <f t="shared" si="9"/>
        <v>1818714339</v>
      </c>
      <c r="M29" s="459">
        <f t="shared" si="9"/>
        <v>1872967104</v>
      </c>
      <c r="N29" s="463">
        <f t="shared" si="9"/>
        <v>-4356736817</v>
      </c>
      <c r="O29" s="459">
        <f t="shared" si="9"/>
        <v>-5219515931</v>
      </c>
      <c r="P29" s="463">
        <f t="shared" si="9"/>
        <v>10373440160</v>
      </c>
      <c r="Q29" s="459">
        <f t="shared" si="9"/>
        <v>15449154391</v>
      </c>
      <c r="R29" s="449"/>
      <c r="U29" s="463">
        <f>+U6+U17</f>
        <v>10373440160</v>
      </c>
      <c r="V29" s="448">
        <f>+P29-U29</f>
        <v>0</v>
      </c>
      <c r="W29" s="463">
        <f>+W6+W17</f>
        <v>15449154391</v>
      </c>
      <c r="X29" s="448">
        <f>+Q29-W29</f>
        <v>0</v>
      </c>
      <c r="Y29" s="460"/>
      <c r="AG29" s="447"/>
    </row>
    <row r="30" spans="6:33" ht="12">
      <c r="F30" s="447"/>
      <c r="G30" s="447"/>
      <c r="H30" s="447"/>
      <c r="I30" s="447"/>
      <c r="R30" s="449"/>
      <c r="U30" s="448"/>
      <c r="V30" s="448"/>
      <c r="W30" s="448"/>
      <c r="X30" s="448"/>
      <c r="Y30" s="460"/>
      <c r="AG30" s="447"/>
    </row>
    <row r="31" spans="6:33" ht="12">
      <c r="F31" s="447"/>
      <c r="G31" s="447"/>
      <c r="H31" s="447"/>
      <c r="I31" s="447"/>
      <c r="R31" s="449"/>
      <c r="U31" s="448"/>
      <c r="V31" s="448"/>
      <c r="W31" s="448"/>
      <c r="X31" s="448"/>
      <c r="Y31" s="460"/>
      <c r="AG31" s="447"/>
    </row>
    <row r="32" spans="6:33" ht="12">
      <c r="F32" s="447"/>
      <c r="G32" s="447"/>
      <c r="H32" s="447"/>
      <c r="I32" s="447"/>
      <c r="R32" s="449"/>
      <c r="U32" s="448"/>
      <c r="V32" s="448"/>
      <c r="W32" s="448"/>
      <c r="X32" s="448"/>
      <c r="Y32" s="460"/>
      <c r="AG32" s="447"/>
    </row>
    <row r="33" spans="6:33" ht="12">
      <c r="F33" s="447"/>
      <c r="G33" s="447"/>
      <c r="H33" s="447"/>
      <c r="I33" s="447"/>
      <c r="R33" s="449"/>
      <c r="U33" s="448"/>
      <c r="V33" s="448"/>
      <c r="W33" s="448"/>
      <c r="X33" s="448"/>
      <c r="Y33" s="460"/>
      <c r="AG33" s="447"/>
    </row>
    <row r="34" spans="2:33" ht="12">
      <c r="B34" s="555" t="s">
        <v>3</v>
      </c>
      <c r="C34" s="556"/>
      <c r="D34" s="557" t="s">
        <v>33</v>
      </c>
      <c r="E34" s="558"/>
      <c r="F34" s="557" t="s">
        <v>10</v>
      </c>
      <c r="G34" s="558"/>
      <c r="H34" s="557" t="s">
        <v>51</v>
      </c>
      <c r="I34" s="558"/>
      <c r="J34" s="557" t="s">
        <v>14</v>
      </c>
      <c r="K34" s="558"/>
      <c r="L34" s="557" t="s">
        <v>12</v>
      </c>
      <c r="M34" s="558"/>
      <c r="N34" s="557" t="s">
        <v>30</v>
      </c>
      <c r="O34" s="558"/>
      <c r="P34" s="557" t="s">
        <v>249</v>
      </c>
      <c r="Q34" s="558"/>
      <c r="R34" s="449"/>
      <c r="U34" s="448"/>
      <c r="V34" s="448"/>
      <c r="W34" s="448"/>
      <c r="X34" s="448"/>
      <c r="Y34" s="460"/>
      <c r="AG34" s="447"/>
    </row>
    <row r="35" spans="2:33" ht="12">
      <c r="B35" s="563" t="s">
        <v>272</v>
      </c>
      <c r="C35" s="564"/>
      <c r="D35" s="450">
        <f aca="true" t="shared" si="10" ref="D35:Q35">+D4</f>
        <v>42460</v>
      </c>
      <c r="E35" s="451">
        <f t="shared" si="10"/>
        <v>42369</v>
      </c>
      <c r="F35" s="450">
        <f t="shared" si="10"/>
        <v>42460</v>
      </c>
      <c r="G35" s="451">
        <f t="shared" si="10"/>
        <v>42369</v>
      </c>
      <c r="H35" s="450">
        <f t="shared" si="10"/>
        <v>42460</v>
      </c>
      <c r="I35" s="451">
        <f t="shared" si="10"/>
        <v>42369</v>
      </c>
      <c r="J35" s="450">
        <f t="shared" si="10"/>
        <v>42460</v>
      </c>
      <c r="K35" s="451">
        <f t="shared" si="10"/>
        <v>42369</v>
      </c>
      <c r="L35" s="450">
        <f t="shared" si="10"/>
        <v>42460</v>
      </c>
      <c r="M35" s="451">
        <f t="shared" si="10"/>
        <v>42369</v>
      </c>
      <c r="N35" s="450">
        <f t="shared" si="10"/>
        <v>42460</v>
      </c>
      <c r="O35" s="451">
        <f t="shared" si="10"/>
        <v>42369</v>
      </c>
      <c r="P35" s="450">
        <f t="shared" si="10"/>
        <v>42460</v>
      </c>
      <c r="Q35" s="451">
        <f t="shared" si="10"/>
        <v>42369</v>
      </c>
      <c r="R35" s="449"/>
      <c r="U35" s="448"/>
      <c r="V35" s="448"/>
      <c r="W35" s="448"/>
      <c r="X35" s="448"/>
      <c r="Y35" s="460"/>
      <c r="AG35" s="447"/>
    </row>
    <row r="36" spans="2:33" ht="12">
      <c r="B36" s="565"/>
      <c r="C36" s="566"/>
      <c r="D36" s="452" t="s">
        <v>23</v>
      </c>
      <c r="E36" s="453" t="s">
        <v>23</v>
      </c>
      <c r="F36" s="452" t="s">
        <v>23</v>
      </c>
      <c r="G36" s="454" t="s">
        <v>23</v>
      </c>
      <c r="H36" s="452" t="s">
        <v>23</v>
      </c>
      <c r="I36" s="454" t="s">
        <v>23</v>
      </c>
      <c r="J36" s="452" t="s">
        <v>23</v>
      </c>
      <c r="K36" s="454" t="s">
        <v>23</v>
      </c>
      <c r="L36" s="452" t="s">
        <v>23</v>
      </c>
      <c r="M36" s="454" t="s">
        <v>23</v>
      </c>
      <c r="N36" s="452" t="s">
        <v>23</v>
      </c>
      <c r="O36" s="454" t="s">
        <v>23</v>
      </c>
      <c r="P36" s="452" t="s">
        <v>23</v>
      </c>
      <c r="Q36" s="454" t="s">
        <v>23</v>
      </c>
      <c r="R36" s="449"/>
      <c r="U36" s="448"/>
      <c r="V36" s="448"/>
      <c r="W36" s="448"/>
      <c r="X36" s="448"/>
      <c r="Y36" s="460"/>
      <c r="AG36" s="447"/>
    </row>
    <row r="37" spans="2:33" ht="12">
      <c r="B37" s="455" t="s">
        <v>273</v>
      </c>
      <c r="C37" s="456"/>
      <c r="D37" s="457">
        <f aca="true" t="shared" si="11" ref="D37:Q37">SUM(D38:D46)</f>
        <v>379097015</v>
      </c>
      <c r="E37" s="458">
        <f t="shared" si="11"/>
        <v>2214708056</v>
      </c>
      <c r="F37" s="457">
        <f t="shared" si="11"/>
        <v>672345101</v>
      </c>
      <c r="G37" s="462">
        <f t="shared" si="11"/>
        <v>650930971</v>
      </c>
      <c r="H37" s="457">
        <f t="shared" si="11"/>
        <v>583815599</v>
      </c>
      <c r="I37" s="458">
        <f t="shared" si="11"/>
        <v>649275989</v>
      </c>
      <c r="J37" s="457">
        <f t="shared" si="11"/>
        <v>826594803</v>
      </c>
      <c r="K37" s="458">
        <f t="shared" si="11"/>
        <v>589400597</v>
      </c>
      <c r="L37" s="457">
        <f t="shared" si="11"/>
        <v>286312571</v>
      </c>
      <c r="M37" s="458">
        <f t="shared" si="11"/>
        <v>313823925</v>
      </c>
      <c r="N37" s="457">
        <f t="shared" si="11"/>
        <v>-213085998</v>
      </c>
      <c r="O37" s="458">
        <f t="shared" si="11"/>
        <v>87241262</v>
      </c>
      <c r="P37" s="463">
        <f t="shared" si="11"/>
        <v>2535079091</v>
      </c>
      <c r="Q37" s="459">
        <f t="shared" si="11"/>
        <v>4505380800</v>
      </c>
      <c r="R37" s="449"/>
      <c r="U37" s="457">
        <f>SUM(U38:U44)</f>
        <v>2535079091</v>
      </c>
      <c r="V37" s="448"/>
      <c r="W37" s="457">
        <f>SUM(W38:W46)</f>
        <v>4505380800</v>
      </c>
      <c r="X37" s="448">
        <f aca="true" t="shared" si="12" ref="X37:X68">+Q37-W37</f>
        <v>0</v>
      </c>
      <c r="Y37" s="460"/>
      <c r="AG37" s="447"/>
    </row>
    <row r="38" spans="2:33" ht="12">
      <c r="B38" s="461"/>
      <c r="C38" s="456" t="s">
        <v>274</v>
      </c>
      <c r="D38" s="457">
        <v>255497533</v>
      </c>
      <c r="E38" s="458">
        <v>251988261</v>
      </c>
      <c r="F38" s="457">
        <v>26535976</v>
      </c>
      <c r="G38" s="462">
        <v>30883517</v>
      </c>
      <c r="H38" s="457">
        <v>148885498</v>
      </c>
      <c r="I38" s="458">
        <v>136422798</v>
      </c>
      <c r="J38" s="457">
        <v>220256701</v>
      </c>
      <c r="K38" s="458">
        <v>170601821</v>
      </c>
      <c r="L38" s="457">
        <v>87936059</v>
      </c>
      <c r="M38" s="458">
        <v>97977111</v>
      </c>
      <c r="N38" s="457">
        <v>0</v>
      </c>
      <c r="O38" s="458">
        <v>0</v>
      </c>
      <c r="P38" s="463">
        <f aca="true" t="shared" si="13" ref="P38:Q44">+N38+L38+J38+H38+F38+D38</f>
        <v>739111767</v>
      </c>
      <c r="Q38" s="459">
        <f t="shared" si="13"/>
        <v>687873508</v>
      </c>
      <c r="R38" s="449"/>
      <c r="U38" s="457">
        <f>+'[1]Segmentos LN resumen'!O38</f>
        <v>739111767</v>
      </c>
      <c r="V38" s="448">
        <f aca="true" t="shared" si="14" ref="V38:V44">+P38-U38</f>
        <v>0</v>
      </c>
      <c r="W38" s="457">
        <f>+'[1]Segmentos LN resumen'!Q38</f>
        <v>687873508</v>
      </c>
      <c r="X38" s="448">
        <f t="shared" si="12"/>
        <v>0</v>
      </c>
      <c r="Y38" s="460"/>
      <c r="AG38" s="447"/>
    </row>
    <row r="39" spans="2:33" ht="12">
      <c r="B39" s="461"/>
      <c r="C39" s="456" t="s">
        <v>275</v>
      </c>
      <c r="D39" s="457">
        <v>54644785</v>
      </c>
      <c r="E39" s="458">
        <v>30630264</v>
      </c>
      <c r="F39" s="457">
        <v>539967239</v>
      </c>
      <c r="G39" s="462">
        <v>524765510</v>
      </c>
      <c r="H39" s="457">
        <v>369177963</v>
      </c>
      <c r="I39" s="458">
        <v>438614827</v>
      </c>
      <c r="J39" s="457">
        <v>329779729</v>
      </c>
      <c r="K39" s="458">
        <v>258880100</v>
      </c>
      <c r="L39" s="457">
        <v>117019717</v>
      </c>
      <c r="M39" s="458">
        <v>149516849</v>
      </c>
      <c r="N39" s="457">
        <v>1509364</v>
      </c>
      <c r="O39" s="458">
        <v>50416657</v>
      </c>
      <c r="P39" s="463">
        <f t="shared" si="13"/>
        <v>1412098797</v>
      </c>
      <c r="Q39" s="459">
        <f t="shared" si="13"/>
        <v>1452824207</v>
      </c>
      <c r="R39" s="449"/>
      <c r="U39" s="457">
        <f>+'[1]Segmentos LN resumen'!O39</f>
        <v>1412098797</v>
      </c>
      <c r="V39" s="448">
        <f t="shared" si="14"/>
        <v>0</v>
      </c>
      <c r="W39" s="457">
        <f>+'[1]Segmentos LN resumen'!Q39</f>
        <v>1452824207</v>
      </c>
      <c r="X39" s="448">
        <f t="shared" si="12"/>
        <v>0</v>
      </c>
      <c r="Y39" s="460"/>
      <c r="AG39" s="447"/>
    </row>
    <row r="40" spans="2:33" ht="12">
      <c r="B40" s="461"/>
      <c r="C40" s="456" t="s">
        <v>276</v>
      </c>
      <c r="D40" s="457">
        <v>68266263</v>
      </c>
      <c r="E40" s="458">
        <v>37738690</v>
      </c>
      <c r="F40" s="457">
        <v>22561669</v>
      </c>
      <c r="G40" s="462">
        <v>23671742</v>
      </c>
      <c r="H40" s="457">
        <v>53717766</v>
      </c>
      <c r="I40" s="458">
        <v>50826174</v>
      </c>
      <c r="J40" s="457">
        <v>140230155</v>
      </c>
      <c r="K40" s="458">
        <v>30878126</v>
      </c>
      <c r="L40" s="457">
        <v>26326746</v>
      </c>
      <c r="M40" s="458">
        <v>8587452</v>
      </c>
      <c r="N40" s="457">
        <v>-214595362</v>
      </c>
      <c r="O40" s="458">
        <v>-41804676</v>
      </c>
      <c r="P40" s="463">
        <f t="shared" si="13"/>
        <v>96507237</v>
      </c>
      <c r="Q40" s="459">
        <f t="shared" si="13"/>
        <v>109897508</v>
      </c>
      <c r="R40" s="449"/>
      <c r="U40" s="457">
        <f>+'[1]Segmentos LN resumen'!O40</f>
        <v>96507237</v>
      </c>
      <c r="V40" s="448">
        <f t="shared" si="14"/>
        <v>0</v>
      </c>
      <c r="W40" s="457">
        <f>+'[1]Segmentos LN resumen'!Q40</f>
        <v>109897508</v>
      </c>
      <c r="X40" s="448">
        <f t="shared" si="12"/>
        <v>0</v>
      </c>
      <c r="Y40" s="460"/>
      <c r="AG40" s="447"/>
    </row>
    <row r="41" spans="2:33" ht="12">
      <c r="B41" s="461"/>
      <c r="C41" s="456" t="s">
        <v>277</v>
      </c>
      <c r="D41" s="457">
        <v>688434</v>
      </c>
      <c r="E41" s="458">
        <v>3595</v>
      </c>
      <c r="F41" s="457">
        <v>41831736</v>
      </c>
      <c r="G41" s="462">
        <v>30169043</v>
      </c>
      <c r="H41" s="457">
        <v>1728555</v>
      </c>
      <c r="I41" s="458">
        <v>2144014</v>
      </c>
      <c r="J41" s="457">
        <v>60510138</v>
      </c>
      <c r="K41" s="458">
        <v>77759932</v>
      </c>
      <c r="L41" s="457">
        <v>16542713</v>
      </c>
      <c r="M41" s="458">
        <v>17222592</v>
      </c>
      <c r="N41" s="457">
        <v>0</v>
      </c>
      <c r="O41" s="458">
        <v>0</v>
      </c>
      <c r="P41" s="463">
        <f t="shared" si="13"/>
        <v>121301576</v>
      </c>
      <c r="Q41" s="459">
        <f t="shared" si="13"/>
        <v>127299176</v>
      </c>
      <c r="R41" s="449"/>
      <c r="U41" s="457">
        <f>+'[1]Segmentos LN resumen'!O41</f>
        <v>121301576</v>
      </c>
      <c r="V41" s="448">
        <f t="shared" si="14"/>
        <v>0</v>
      </c>
      <c r="W41" s="457">
        <f>+'[1]Segmentos LN resumen'!Q41</f>
        <v>127299176</v>
      </c>
      <c r="X41" s="448">
        <f t="shared" si="12"/>
        <v>0</v>
      </c>
      <c r="Y41" s="460"/>
      <c r="AG41" s="447"/>
    </row>
    <row r="42" spans="2:33" ht="12">
      <c r="B42" s="461"/>
      <c r="C42" s="456" t="s">
        <v>278</v>
      </c>
      <c r="D42" s="457">
        <v>0</v>
      </c>
      <c r="E42" s="458">
        <v>27324425</v>
      </c>
      <c r="F42" s="457">
        <v>41448481</v>
      </c>
      <c r="G42" s="462">
        <v>41441159</v>
      </c>
      <c r="H42" s="457">
        <v>6474539</v>
      </c>
      <c r="I42" s="458">
        <v>19959622</v>
      </c>
      <c r="J42" s="457">
        <v>74582629</v>
      </c>
      <c r="K42" s="458">
        <v>49992270</v>
      </c>
      <c r="L42" s="457">
        <v>3983542</v>
      </c>
      <c r="M42" s="458">
        <v>3890484</v>
      </c>
      <c r="N42" s="457">
        <v>0</v>
      </c>
      <c r="O42" s="458">
        <v>0</v>
      </c>
      <c r="P42" s="463">
        <f t="shared" si="13"/>
        <v>126489191</v>
      </c>
      <c r="Q42" s="459">
        <f t="shared" si="13"/>
        <v>142607960</v>
      </c>
      <c r="R42" s="449"/>
      <c r="U42" s="457">
        <f>+'[1]Segmentos LN resumen'!O42</f>
        <v>126489191</v>
      </c>
      <c r="V42" s="448">
        <f t="shared" si="14"/>
        <v>0</v>
      </c>
      <c r="W42" s="457">
        <f>+'[1]Segmentos LN resumen'!Q42</f>
        <v>142607960</v>
      </c>
      <c r="X42" s="448">
        <f t="shared" si="12"/>
        <v>0</v>
      </c>
      <c r="Y42" s="460"/>
      <c r="AG42" s="447"/>
    </row>
    <row r="43" spans="2:33" ht="12">
      <c r="B43" s="461"/>
      <c r="C43" s="456" t="s">
        <v>279</v>
      </c>
      <c r="D43" s="457">
        <v>0</v>
      </c>
      <c r="E43" s="458">
        <v>0</v>
      </c>
      <c r="F43" s="457">
        <v>0</v>
      </c>
      <c r="G43" s="462">
        <v>0</v>
      </c>
      <c r="H43" s="457">
        <v>0</v>
      </c>
      <c r="I43" s="458">
        <v>0</v>
      </c>
      <c r="J43" s="457">
        <v>0</v>
      </c>
      <c r="K43" s="458">
        <v>0</v>
      </c>
      <c r="L43" s="457">
        <v>0</v>
      </c>
      <c r="M43" s="458">
        <v>0</v>
      </c>
      <c r="N43" s="457">
        <v>0</v>
      </c>
      <c r="O43" s="458">
        <v>0</v>
      </c>
      <c r="P43" s="463">
        <f t="shared" si="13"/>
        <v>0</v>
      </c>
      <c r="Q43" s="459">
        <f t="shared" si="13"/>
        <v>0</v>
      </c>
      <c r="R43" s="449"/>
      <c r="U43" s="457">
        <f>+'[1]Segmentos LN resumen'!O43</f>
        <v>0</v>
      </c>
      <c r="V43" s="448">
        <f t="shared" si="14"/>
        <v>0</v>
      </c>
      <c r="W43" s="457">
        <f>+'[1]Segmentos LN resumen'!Q43</f>
        <v>0</v>
      </c>
      <c r="X43" s="448">
        <f t="shared" si="12"/>
        <v>0</v>
      </c>
      <c r="Y43" s="460"/>
      <c r="AG43" s="447"/>
    </row>
    <row r="44" spans="2:33" ht="12">
      <c r="B44" s="461"/>
      <c r="C44" s="456" t="s">
        <v>280</v>
      </c>
      <c r="D44" s="457">
        <v>0</v>
      </c>
      <c r="E44" s="458">
        <v>0</v>
      </c>
      <c r="F44" s="457">
        <v>0</v>
      </c>
      <c r="G44" s="462">
        <v>0</v>
      </c>
      <c r="H44" s="457">
        <v>3831278</v>
      </c>
      <c r="I44" s="458">
        <v>1308554</v>
      </c>
      <c r="J44" s="457">
        <v>1235451</v>
      </c>
      <c r="K44" s="458">
        <v>1288348</v>
      </c>
      <c r="L44" s="457">
        <v>34503794</v>
      </c>
      <c r="M44" s="458">
        <v>36629437</v>
      </c>
      <c r="N44" s="457">
        <v>0</v>
      </c>
      <c r="O44" s="458">
        <v>0</v>
      </c>
      <c r="P44" s="463">
        <f t="shared" si="13"/>
        <v>39570523</v>
      </c>
      <c r="Q44" s="459">
        <f t="shared" si="13"/>
        <v>39226339</v>
      </c>
      <c r="R44" s="449"/>
      <c r="U44" s="457">
        <f>+'[1]Segmentos LN resumen'!O44</f>
        <v>39570523</v>
      </c>
      <c r="V44" s="448">
        <f t="shared" si="14"/>
        <v>0</v>
      </c>
      <c r="W44" s="457">
        <f>+'[1]Segmentos LN resumen'!Q44</f>
        <v>39226339</v>
      </c>
      <c r="X44" s="448">
        <f t="shared" si="12"/>
        <v>0</v>
      </c>
      <c r="Y44" s="460"/>
      <c r="AG44" s="447"/>
    </row>
    <row r="45" spans="5:33" ht="12">
      <c r="E45" s="464"/>
      <c r="F45" s="447"/>
      <c r="G45" s="464"/>
      <c r="H45" s="447"/>
      <c r="I45" s="464"/>
      <c r="K45" s="464"/>
      <c r="M45" s="464"/>
      <c r="O45" s="464"/>
      <c r="Q45" s="465"/>
      <c r="R45" s="465"/>
      <c r="V45" s="448"/>
      <c r="X45" s="448">
        <f t="shared" si="12"/>
        <v>0</v>
      </c>
      <c r="Y45" s="460"/>
      <c r="AG45" s="447"/>
    </row>
    <row r="46" spans="2:33" ht="24">
      <c r="B46" s="461"/>
      <c r="C46" s="466" t="s">
        <v>281</v>
      </c>
      <c r="D46" s="457">
        <v>0</v>
      </c>
      <c r="E46" s="458">
        <v>1867022821</v>
      </c>
      <c r="F46" s="457">
        <v>0</v>
      </c>
      <c r="G46" s="462">
        <v>0</v>
      </c>
      <c r="H46" s="457">
        <v>0</v>
      </c>
      <c r="I46" s="458">
        <v>0</v>
      </c>
      <c r="J46" s="457">
        <v>0</v>
      </c>
      <c r="K46" s="458">
        <v>0</v>
      </c>
      <c r="L46" s="457">
        <v>0</v>
      </c>
      <c r="M46" s="458"/>
      <c r="N46" s="457">
        <v>0</v>
      </c>
      <c r="O46" s="458">
        <v>78629281</v>
      </c>
      <c r="P46" s="463">
        <f>+N46+L46+J46+H46+F46+D46</f>
        <v>0</v>
      </c>
      <c r="Q46" s="459">
        <f>+O46+M46+K46+I46+G46+E46</f>
        <v>1945652102</v>
      </c>
      <c r="R46" s="449"/>
      <c r="U46" s="457">
        <f>+'[1]Segmentos LN resumen'!O46</f>
        <v>0</v>
      </c>
      <c r="V46" s="448">
        <f>+P46-U46</f>
        <v>0</v>
      </c>
      <c r="W46" s="457">
        <f>+'[1]Segmentos LN resumen'!Q46</f>
        <v>1945652102</v>
      </c>
      <c r="X46" s="448">
        <f t="shared" si="12"/>
        <v>0</v>
      </c>
      <c r="Y46" s="460"/>
      <c r="AG46" s="447"/>
    </row>
    <row r="47" spans="5:33" ht="12">
      <c r="E47" s="464"/>
      <c r="F47" s="447"/>
      <c r="G47" s="464"/>
      <c r="H47" s="447"/>
      <c r="I47" s="464"/>
      <c r="K47" s="464"/>
      <c r="M47" s="464"/>
      <c r="O47" s="464"/>
      <c r="Q47" s="465"/>
      <c r="R47" s="465"/>
      <c r="V47" s="448"/>
      <c r="X47" s="448">
        <f t="shared" si="12"/>
        <v>0</v>
      </c>
      <c r="Y47" s="460"/>
      <c r="AG47" s="447"/>
    </row>
    <row r="48" spans="2:33" ht="12">
      <c r="B48" s="455" t="s">
        <v>282</v>
      </c>
      <c r="C48" s="456"/>
      <c r="D48" s="457">
        <f>SUM(D49:D55)</f>
        <v>30913006</v>
      </c>
      <c r="E48" s="458">
        <f>SUM(E49:E55)</f>
        <v>25261654</v>
      </c>
      <c r="F48" s="457">
        <f aca="true" t="shared" si="15" ref="F48:N48">SUM(F49:F55)</f>
        <v>348412365</v>
      </c>
      <c r="G48" s="462">
        <f>SUM(G49:G55)</f>
        <v>393937987</v>
      </c>
      <c r="H48" s="457">
        <f t="shared" si="15"/>
        <v>793277861</v>
      </c>
      <c r="I48" s="458">
        <f>SUM(I49:I55)</f>
        <v>725609705</v>
      </c>
      <c r="J48" s="457">
        <f t="shared" si="15"/>
        <v>1157214547</v>
      </c>
      <c r="K48" s="458">
        <f>SUM(K49:K55)</f>
        <v>1113128603</v>
      </c>
      <c r="L48" s="457">
        <f t="shared" si="15"/>
        <v>536632142</v>
      </c>
      <c r="M48" s="458">
        <f>SUM(M49:M55)</f>
        <v>555256672</v>
      </c>
      <c r="N48" s="457">
        <f t="shared" si="15"/>
        <v>-63515876</v>
      </c>
      <c r="O48" s="458">
        <f>SUM(O49:O55)</f>
        <v>-59229410</v>
      </c>
      <c r="P48" s="463">
        <f>SUM(P49:P55)</f>
        <v>2802934045</v>
      </c>
      <c r="Q48" s="459">
        <f>SUM(Q49:Q55)</f>
        <v>2753965211</v>
      </c>
      <c r="R48" s="449"/>
      <c r="U48" s="457">
        <f>SUM(U49:U55)</f>
        <v>2802934045</v>
      </c>
      <c r="V48" s="448"/>
      <c r="W48" s="457">
        <f>SUM(W49:W55)</f>
        <v>2753965211</v>
      </c>
      <c r="X48" s="448">
        <f t="shared" si="12"/>
        <v>0</v>
      </c>
      <c r="Y48" s="460"/>
      <c r="AG48" s="447"/>
    </row>
    <row r="49" spans="2:33" ht="12">
      <c r="B49" s="461"/>
      <c r="C49" s="456" t="s">
        <v>283</v>
      </c>
      <c r="D49" s="457">
        <v>22328659</v>
      </c>
      <c r="E49" s="458">
        <v>22163958</v>
      </c>
      <c r="F49" s="457">
        <v>31830138</v>
      </c>
      <c r="G49" s="462">
        <v>38637260</v>
      </c>
      <c r="H49" s="457">
        <v>481536172</v>
      </c>
      <c r="I49" s="458">
        <v>424551031</v>
      </c>
      <c r="J49" s="457">
        <v>1047871076</v>
      </c>
      <c r="K49" s="458">
        <v>1012352174</v>
      </c>
      <c r="L49" s="457">
        <v>340295325</v>
      </c>
      <c r="M49" s="458">
        <v>349592169</v>
      </c>
      <c r="N49" s="457">
        <v>0</v>
      </c>
      <c r="O49" s="458">
        <v>0</v>
      </c>
      <c r="P49" s="463">
        <f aca="true" t="shared" si="16" ref="P49:Q55">+N49+L49+J49+H49+F49+D49</f>
        <v>1923861370</v>
      </c>
      <c r="Q49" s="459">
        <f t="shared" si="16"/>
        <v>1847296592</v>
      </c>
      <c r="R49" s="449"/>
      <c r="U49" s="457">
        <f>+'[1]Segmentos LN resumen'!O49</f>
        <v>1923861370</v>
      </c>
      <c r="V49" s="448">
        <f aca="true" t="shared" si="17" ref="V49:V55">+P49-U49</f>
        <v>0</v>
      </c>
      <c r="W49" s="457">
        <f>+'[1]Segmentos LN resumen'!Q49</f>
        <v>1847296592</v>
      </c>
      <c r="X49" s="448">
        <f t="shared" si="12"/>
        <v>0</v>
      </c>
      <c r="Y49" s="460"/>
      <c r="AG49" s="447"/>
    </row>
    <row r="50" spans="2:33" ht="12">
      <c r="B50" s="461"/>
      <c r="C50" s="456" t="s">
        <v>284</v>
      </c>
      <c r="D50" s="457">
        <v>6213721</v>
      </c>
      <c r="E50" s="458">
        <v>0</v>
      </c>
      <c r="F50" s="457">
        <v>216598666</v>
      </c>
      <c r="G50" s="462">
        <v>249256884</v>
      </c>
      <c r="H50" s="457">
        <v>27567733</v>
      </c>
      <c r="I50" s="458">
        <v>25765233</v>
      </c>
      <c r="J50" s="457">
        <v>0</v>
      </c>
      <c r="K50" s="458">
        <v>0</v>
      </c>
      <c r="L50" s="457">
        <v>8068245</v>
      </c>
      <c r="M50" s="458">
        <v>8522137</v>
      </c>
      <c r="N50" s="457">
        <v>-6213722</v>
      </c>
      <c r="O50" s="458">
        <v>0</v>
      </c>
      <c r="P50" s="463">
        <f t="shared" si="16"/>
        <v>252234643</v>
      </c>
      <c r="Q50" s="459">
        <f t="shared" si="16"/>
        <v>283544254</v>
      </c>
      <c r="R50" s="449"/>
      <c r="U50" s="457">
        <f>+'[1]Segmentos LN resumen'!O50</f>
        <v>252234643</v>
      </c>
      <c r="V50" s="448">
        <f t="shared" si="17"/>
        <v>0</v>
      </c>
      <c r="W50" s="457">
        <f>+'[1]Segmentos LN resumen'!Q50</f>
        <v>283544254</v>
      </c>
      <c r="X50" s="448">
        <f t="shared" si="12"/>
        <v>0</v>
      </c>
      <c r="Y50" s="460"/>
      <c r="AG50" s="447"/>
    </row>
    <row r="51" spans="2:33" ht="12">
      <c r="B51" s="461"/>
      <c r="C51" s="456" t="s">
        <v>285</v>
      </c>
      <c r="D51" s="457">
        <v>0</v>
      </c>
      <c r="E51" s="458">
        <v>0</v>
      </c>
      <c r="F51" s="457">
        <v>36961210</v>
      </c>
      <c r="G51" s="462">
        <v>35630861</v>
      </c>
      <c r="H51" s="457">
        <v>20340944</v>
      </c>
      <c r="I51" s="458">
        <v>23598549</v>
      </c>
      <c r="J51" s="457">
        <v>0</v>
      </c>
      <c r="K51" s="458">
        <v>0</v>
      </c>
      <c r="L51" s="457">
        <v>0</v>
      </c>
      <c r="M51" s="458">
        <v>0</v>
      </c>
      <c r="N51" s="457">
        <v>-57302154</v>
      </c>
      <c r="O51" s="458">
        <v>-59229410</v>
      </c>
      <c r="P51" s="463">
        <f t="shared" si="16"/>
        <v>0</v>
      </c>
      <c r="Q51" s="459">
        <f t="shared" si="16"/>
        <v>0</v>
      </c>
      <c r="R51" s="449"/>
      <c r="U51" s="457">
        <f>+'[1]Segmentos LN resumen'!O51</f>
        <v>0</v>
      </c>
      <c r="V51" s="448">
        <f t="shared" si="17"/>
        <v>0</v>
      </c>
      <c r="W51" s="457">
        <f>+'[1]Segmentos LN resumen'!Q51</f>
        <v>0</v>
      </c>
      <c r="X51" s="448">
        <f t="shared" si="12"/>
        <v>0</v>
      </c>
      <c r="Y51" s="460"/>
      <c r="AG51" s="447"/>
    </row>
    <row r="52" spans="2:33" ht="12">
      <c r="B52" s="461"/>
      <c r="C52" s="456" t="s">
        <v>286</v>
      </c>
      <c r="D52" s="457">
        <v>0</v>
      </c>
      <c r="E52" s="458">
        <v>0</v>
      </c>
      <c r="F52" s="457">
        <v>9984675</v>
      </c>
      <c r="G52" s="462">
        <v>10544604</v>
      </c>
      <c r="H52" s="457">
        <v>140744234</v>
      </c>
      <c r="I52" s="458">
        <v>132216036</v>
      </c>
      <c r="J52" s="457">
        <v>46470073</v>
      </c>
      <c r="K52" s="458">
        <v>36538802</v>
      </c>
      <c r="L52" s="457">
        <v>4431122</v>
      </c>
      <c r="M52" s="458">
        <v>4548842</v>
      </c>
      <c r="N52" s="457">
        <v>0</v>
      </c>
      <c r="O52" s="458">
        <v>0</v>
      </c>
      <c r="P52" s="463">
        <f t="shared" si="16"/>
        <v>201630104</v>
      </c>
      <c r="Q52" s="459">
        <f t="shared" si="16"/>
        <v>183848284</v>
      </c>
      <c r="R52" s="449"/>
      <c r="U52" s="457">
        <f>+'[1]Segmentos LN resumen'!O52</f>
        <v>201630104</v>
      </c>
      <c r="V52" s="448">
        <f t="shared" si="17"/>
        <v>0</v>
      </c>
      <c r="W52" s="457">
        <f>+'[1]Segmentos LN resumen'!Q52</f>
        <v>183848284</v>
      </c>
      <c r="X52" s="448">
        <f t="shared" si="12"/>
        <v>0</v>
      </c>
      <c r="Y52" s="460"/>
      <c r="AG52" s="447"/>
    </row>
    <row r="53" spans="2:33" ht="12">
      <c r="B53" s="461"/>
      <c r="C53" s="456" t="s">
        <v>287</v>
      </c>
      <c r="D53" s="457">
        <v>0</v>
      </c>
      <c r="E53" s="458">
        <v>0</v>
      </c>
      <c r="F53" s="457">
        <v>41270701</v>
      </c>
      <c r="G53" s="462">
        <v>46358947</v>
      </c>
      <c r="H53" s="457">
        <v>16059622</v>
      </c>
      <c r="I53" s="458">
        <v>15701628</v>
      </c>
      <c r="J53" s="457">
        <v>0</v>
      </c>
      <c r="K53" s="458">
        <v>0</v>
      </c>
      <c r="L53" s="457">
        <v>162254374</v>
      </c>
      <c r="M53" s="458">
        <v>169844040</v>
      </c>
      <c r="N53" s="457">
        <v>0</v>
      </c>
      <c r="O53" s="458">
        <v>0</v>
      </c>
      <c r="P53" s="463">
        <f t="shared" si="16"/>
        <v>219584697</v>
      </c>
      <c r="Q53" s="459">
        <f t="shared" si="16"/>
        <v>231904615</v>
      </c>
      <c r="R53" s="449"/>
      <c r="U53" s="457">
        <f>+'[1]Segmentos LN resumen'!O53</f>
        <v>219584697</v>
      </c>
      <c r="V53" s="448">
        <f t="shared" si="17"/>
        <v>0</v>
      </c>
      <c r="W53" s="457">
        <f>+'[1]Segmentos LN resumen'!Q53</f>
        <v>231904615</v>
      </c>
      <c r="X53" s="448">
        <f t="shared" si="12"/>
        <v>0</v>
      </c>
      <c r="Y53" s="460"/>
      <c r="AG53" s="447"/>
    </row>
    <row r="54" spans="2:33" ht="12">
      <c r="B54" s="461"/>
      <c r="C54" s="456" t="s">
        <v>288</v>
      </c>
      <c r="D54" s="457">
        <v>2370626</v>
      </c>
      <c r="E54" s="458">
        <v>3097696</v>
      </c>
      <c r="F54" s="457">
        <v>11766975</v>
      </c>
      <c r="G54" s="462">
        <v>13509431</v>
      </c>
      <c r="H54" s="457">
        <v>107029156</v>
      </c>
      <c r="I54" s="458">
        <v>103777228</v>
      </c>
      <c r="J54" s="457">
        <v>62873398</v>
      </c>
      <c r="K54" s="458">
        <v>64237627</v>
      </c>
      <c r="L54" s="457">
        <v>2367857</v>
      </c>
      <c r="M54" s="458">
        <v>2648492</v>
      </c>
      <c r="N54" s="457">
        <v>0</v>
      </c>
      <c r="O54" s="458">
        <v>0</v>
      </c>
      <c r="P54" s="463">
        <f t="shared" si="16"/>
        <v>186408012</v>
      </c>
      <c r="Q54" s="459">
        <f t="shared" si="16"/>
        <v>187270474</v>
      </c>
      <c r="R54" s="449"/>
      <c r="U54" s="457">
        <f>+'[1]Segmentos LN resumen'!O54</f>
        <v>186408012</v>
      </c>
      <c r="V54" s="448">
        <f t="shared" si="17"/>
        <v>0</v>
      </c>
      <c r="W54" s="457">
        <f>+'[1]Segmentos LN resumen'!Q54</f>
        <v>187270474</v>
      </c>
      <c r="X54" s="448">
        <f t="shared" si="12"/>
        <v>0</v>
      </c>
      <c r="Y54" s="460"/>
      <c r="AG54" s="447"/>
    </row>
    <row r="55" spans="2:33" ht="12">
      <c r="B55" s="461"/>
      <c r="C55" s="456" t="s">
        <v>289</v>
      </c>
      <c r="D55" s="457">
        <v>0</v>
      </c>
      <c r="E55" s="458">
        <v>0</v>
      </c>
      <c r="F55" s="457">
        <v>0</v>
      </c>
      <c r="G55" s="462">
        <v>0</v>
      </c>
      <c r="H55" s="457">
        <v>0</v>
      </c>
      <c r="I55" s="458">
        <v>0</v>
      </c>
      <c r="J55" s="457">
        <v>0</v>
      </c>
      <c r="K55" s="458">
        <v>0</v>
      </c>
      <c r="L55" s="457">
        <v>19215219</v>
      </c>
      <c r="M55" s="458">
        <v>20100992</v>
      </c>
      <c r="N55" s="457">
        <v>0</v>
      </c>
      <c r="O55" s="458">
        <v>0</v>
      </c>
      <c r="P55" s="463">
        <f t="shared" si="16"/>
        <v>19215219</v>
      </c>
      <c r="Q55" s="459">
        <f t="shared" si="16"/>
        <v>20100992</v>
      </c>
      <c r="R55" s="449"/>
      <c r="U55" s="457">
        <f>+'[1]Segmentos LN resumen'!O55</f>
        <v>19215219</v>
      </c>
      <c r="V55" s="448">
        <f t="shared" si="17"/>
        <v>0</v>
      </c>
      <c r="W55" s="457">
        <f>+'[1]Segmentos LN resumen'!Q55</f>
        <v>20100992</v>
      </c>
      <c r="X55" s="448">
        <f t="shared" si="12"/>
        <v>0</v>
      </c>
      <c r="Y55" s="460"/>
      <c r="AG55" s="447"/>
    </row>
    <row r="56" spans="5:33" ht="12">
      <c r="E56" s="464"/>
      <c r="F56" s="447"/>
      <c r="G56" s="464"/>
      <c r="H56" s="447"/>
      <c r="I56" s="464"/>
      <c r="K56" s="464"/>
      <c r="M56" s="464"/>
      <c r="O56" s="464"/>
      <c r="Q56" s="465"/>
      <c r="R56" s="465"/>
      <c r="V56" s="448"/>
      <c r="X56" s="448">
        <f t="shared" si="12"/>
        <v>0</v>
      </c>
      <c r="Y56" s="460"/>
      <c r="AG56" s="447"/>
    </row>
    <row r="57" spans="2:33" ht="12">
      <c r="B57" s="455" t="s">
        <v>290</v>
      </c>
      <c r="C57" s="456"/>
      <c r="D57" s="457">
        <f>+D58</f>
        <v>5268077949</v>
      </c>
      <c r="E57" s="462">
        <f>+E58+E66</f>
        <v>9385940651</v>
      </c>
      <c r="F57" s="457">
        <f aca="true" t="shared" si="18" ref="F57:N57">+F58</f>
        <v>207895898</v>
      </c>
      <c r="G57" s="462">
        <f>+G58+G66</f>
        <v>279335990</v>
      </c>
      <c r="H57" s="457">
        <f t="shared" si="18"/>
        <v>1529430767</v>
      </c>
      <c r="I57" s="458">
        <f>+I58+I66</f>
        <v>1442654270</v>
      </c>
      <c r="J57" s="457">
        <f t="shared" si="18"/>
        <v>1114387727</v>
      </c>
      <c r="K57" s="458">
        <f>+K58+K66</f>
        <v>1325518745</v>
      </c>
      <c r="L57" s="457">
        <f t="shared" si="18"/>
        <v>995769626</v>
      </c>
      <c r="M57" s="458">
        <f>+M58+M66</f>
        <v>1003886507</v>
      </c>
      <c r="N57" s="457">
        <f t="shared" si="18"/>
        <v>-4080134943</v>
      </c>
      <c r="O57" s="458">
        <f>+O58+O66</f>
        <v>-5247527783</v>
      </c>
      <c r="P57" s="463">
        <f>+P58+P66</f>
        <v>5035427024</v>
      </c>
      <c r="Q57" s="459">
        <f>+Q58+Q66</f>
        <v>8189808380</v>
      </c>
      <c r="R57" s="449"/>
      <c r="U57" s="457">
        <f>+U58+U66</f>
        <v>5035427024</v>
      </c>
      <c r="V57" s="448">
        <f aca="true" t="shared" si="19" ref="V57:V64">+P57-U57</f>
        <v>0</v>
      </c>
      <c r="W57" s="457">
        <f>+W58+W66</f>
        <v>8189808380</v>
      </c>
      <c r="X57" s="448">
        <f t="shared" si="12"/>
        <v>0</v>
      </c>
      <c r="Y57" s="460"/>
      <c r="AG57" s="447"/>
    </row>
    <row r="58" spans="2:33" ht="12">
      <c r="B58" s="461" t="s">
        <v>291</v>
      </c>
      <c r="C58" s="456"/>
      <c r="D58" s="457">
        <f aca="true" t="shared" si="20" ref="D58:N58">SUM(D59:D64)</f>
        <v>5268077949</v>
      </c>
      <c r="E58" s="458">
        <f>SUM(E59:E64)</f>
        <v>9385940651</v>
      </c>
      <c r="F58" s="457">
        <f t="shared" si="20"/>
        <v>207895898</v>
      </c>
      <c r="G58" s="462">
        <f>SUM(G59:G64)</f>
        <v>279335990</v>
      </c>
      <c r="H58" s="457">
        <f t="shared" si="20"/>
        <v>1529430767</v>
      </c>
      <c r="I58" s="458">
        <f>SUM(I59:I64)</f>
        <v>1442654270</v>
      </c>
      <c r="J58" s="457">
        <f t="shared" si="20"/>
        <v>1114387727</v>
      </c>
      <c r="K58" s="458">
        <f>SUM(K59:K64)</f>
        <v>1325518745</v>
      </c>
      <c r="L58" s="457">
        <f t="shared" si="20"/>
        <v>995769626</v>
      </c>
      <c r="M58" s="458">
        <f>SUM(M59:M64)</f>
        <v>1003886507</v>
      </c>
      <c r="N58" s="457">
        <f t="shared" si="20"/>
        <v>-4080134943</v>
      </c>
      <c r="O58" s="458">
        <f>SUM(O59:O64)</f>
        <v>-5247527783</v>
      </c>
      <c r="P58" s="463">
        <f>+P59+P60+P61+P62+P63+P64</f>
        <v>3582146711</v>
      </c>
      <c r="Q58" s="459">
        <f>SUM(Q59:Q64)</f>
        <v>6026149285</v>
      </c>
      <c r="R58" s="449"/>
      <c r="U58" s="457">
        <f>+'[1]Segmentos LN resumen'!O58</f>
        <v>3582146711</v>
      </c>
      <c r="V58" s="448">
        <f t="shared" si="19"/>
        <v>0</v>
      </c>
      <c r="W58" s="457">
        <f>+'[1]Segmentos LN resumen'!Q58</f>
        <v>6026149285</v>
      </c>
      <c r="X58" s="448">
        <f t="shared" si="12"/>
        <v>0</v>
      </c>
      <c r="Y58" s="460"/>
      <c r="AG58" s="447"/>
    </row>
    <row r="59" spans="2:33" ht="12">
      <c r="B59" s="461"/>
      <c r="C59" s="456" t="s">
        <v>292</v>
      </c>
      <c r="D59" s="457">
        <v>4492066477</v>
      </c>
      <c r="E59" s="458">
        <v>8275947660</v>
      </c>
      <c r="F59" s="457">
        <v>132218351</v>
      </c>
      <c r="G59" s="462">
        <v>157658399</v>
      </c>
      <c r="H59" s="457">
        <v>224287861</v>
      </c>
      <c r="I59" s="458">
        <v>216661867</v>
      </c>
      <c r="J59" s="457">
        <v>149327441</v>
      </c>
      <c r="K59" s="458">
        <v>149451431</v>
      </c>
      <c r="L59" s="457">
        <v>467061393</v>
      </c>
      <c r="M59" s="458">
        <v>484427384</v>
      </c>
      <c r="N59" s="457">
        <v>-1889622513</v>
      </c>
      <c r="O59" s="458">
        <v>-3479698755</v>
      </c>
      <c r="P59" s="463">
        <f aca="true" t="shared" si="21" ref="P59:Q63">+N59+L59+J59+H59+F59+D59</f>
        <v>3575339010</v>
      </c>
      <c r="Q59" s="459">
        <f>+O59+M59+K59+I59+G59+E59</f>
        <v>5804447986</v>
      </c>
      <c r="R59" s="449"/>
      <c r="U59" s="457">
        <f>+'[1]Segmentos LN resumen'!O59</f>
        <v>3575339010</v>
      </c>
      <c r="V59" s="448">
        <f t="shared" si="19"/>
        <v>0</v>
      </c>
      <c r="W59" s="457">
        <f>+'[1]Segmentos LN resumen'!Q59</f>
        <v>5804447986</v>
      </c>
      <c r="X59" s="448">
        <f t="shared" si="12"/>
        <v>0</v>
      </c>
      <c r="Y59" s="460"/>
      <c r="AG59" s="447"/>
    </row>
    <row r="60" spans="2:33" ht="12">
      <c r="B60" s="461"/>
      <c r="C60" s="456" t="s">
        <v>293</v>
      </c>
      <c r="D60" s="457">
        <v>2033604979</v>
      </c>
      <c r="E60" s="458">
        <v>3903767587</v>
      </c>
      <c r="F60" s="457">
        <v>-29752120</v>
      </c>
      <c r="G60" s="462">
        <v>24530244</v>
      </c>
      <c r="H60" s="457">
        <v>167277697</v>
      </c>
      <c r="I60" s="458">
        <v>144278288</v>
      </c>
      <c r="J60" s="457">
        <v>36002966</v>
      </c>
      <c r="K60" s="458">
        <v>322708452</v>
      </c>
      <c r="L60" s="457">
        <v>44485063</v>
      </c>
      <c r="M60" s="458">
        <v>66656282</v>
      </c>
      <c r="N60" s="457">
        <v>-99907536</v>
      </c>
      <c r="O60" s="458">
        <v>-1081279330</v>
      </c>
      <c r="P60" s="463">
        <f t="shared" si="21"/>
        <v>2151711049</v>
      </c>
      <c r="Q60" s="459">
        <f>+O60+M60+K60+I60+G60+E60</f>
        <v>3380661523</v>
      </c>
      <c r="R60" s="449"/>
      <c r="U60" s="457">
        <f>+'[1]Segmentos LN resumen'!O60</f>
        <v>2151711049</v>
      </c>
      <c r="V60" s="448">
        <f t="shared" si="19"/>
        <v>0</v>
      </c>
      <c r="W60" s="457">
        <f>+'[1]Segmentos LN resumen'!Q60</f>
        <v>3380661523</v>
      </c>
      <c r="X60" s="448">
        <f t="shared" si="12"/>
        <v>0</v>
      </c>
      <c r="Y60" s="460"/>
      <c r="AG60" s="447"/>
    </row>
    <row r="61" spans="2:33" ht="12">
      <c r="B61" s="461"/>
      <c r="C61" s="456" t="s">
        <v>294</v>
      </c>
      <c r="D61" s="457">
        <v>120709147</v>
      </c>
      <c r="E61" s="458">
        <v>206574859</v>
      </c>
      <c r="F61" s="457">
        <v>0</v>
      </c>
      <c r="G61" s="462">
        <v>0</v>
      </c>
      <c r="H61" s="457">
        <v>554400879</v>
      </c>
      <c r="I61" s="458">
        <v>535555881</v>
      </c>
      <c r="J61" s="457">
        <v>28280027</v>
      </c>
      <c r="K61" s="458">
        <v>2981182</v>
      </c>
      <c r="L61" s="457">
        <v>47862</v>
      </c>
      <c r="M61" s="458">
        <v>49641</v>
      </c>
      <c r="N61" s="457">
        <v>-703437915</v>
      </c>
      <c r="O61" s="458">
        <v>-745161563</v>
      </c>
      <c r="P61" s="463">
        <f t="shared" si="21"/>
        <v>0</v>
      </c>
      <c r="Q61" s="459">
        <f t="shared" si="21"/>
        <v>0</v>
      </c>
      <c r="R61" s="449"/>
      <c r="U61" s="457">
        <f>+'[1]Segmentos LN resumen'!O61</f>
        <v>0</v>
      </c>
      <c r="V61" s="448">
        <f t="shared" si="19"/>
        <v>0</v>
      </c>
      <c r="W61" s="457">
        <f>+'[1]Segmentos LN resumen'!Q61</f>
        <v>0</v>
      </c>
      <c r="X61" s="448">
        <f t="shared" si="12"/>
        <v>0</v>
      </c>
      <c r="Y61" s="460"/>
      <c r="AG61" s="447"/>
    </row>
    <row r="62" spans="2:33" ht="12">
      <c r="B62" s="461"/>
      <c r="C62" s="456" t="s">
        <v>295</v>
      </c>
      <c r="D62" s="457">
        <v>0</v>
      </c>
      <c r="E62" s="458">
        <v>0</v>
      </c>
      <c r="F62" s="457">
        <v>0</v>
      </c>
      <c r="G62" s="462">
        <v>0</v>
      </c>
      <c r="H62" s="457">
        <v>0</v>
      </c>
      <c r="I62" s="458">
        <v>0</v>
      </c>
      <c r="J62" s="457">
        <v>0</v>
      </c>
      <c r="K62" s="458">
        <v>0</v>
      </c>
      <c r="L62" s="457">
        <v>0</v>
      </c>
      <c r="M62" s="458">
        <v>0</v>
      </c>
      <c r="N62" s="457">
        <v>0</v>
      </c>
      <c r="O62" s="458">
        <v>0</v>
      </c>
      <c r="P62" s="463">
        <f t="shared" si="21"/>
        <v>0</v>
      </c>
      <c r="Q62" s="459">
        <f t="shared" si="21"/>
        <v>0</v>
      </c>
      <c r="R62" s="449"/>
      <c r="U62" s="457">
        <f>+'[1]Segmentos LN resumen'!O62</f>
        <v>0</v>
      </c>
      <c r="V62" s="448">
        <f t="shared" si="19"/>
        <v>0</v>
      </c>
      <c r="W62" s="457">
        <f>+'[1]Segmentos LN resumen'!Q62</f>
        <v>0</v>
      </c>
      <c r="X62" s="448">
        <f t="shared" si="12"/>
        <v>0</v>
      </c>
      <c r="Y62" s="460"/>
      <c r="AG62" s="447"/>
    </row>
    <row r="63" spans="2:33" ht="12">
      <c r="B63" s="461"/>
      <c r="C63" s="456" t="s">
        <v>296</v>
      </c>
      <c r="D63" s="457">
        <v>0</v>
      </c>
      <c r="E63" s="458">
        <v>0</v>
      </c>
      <c r="F63" s="457">
        <v>0</v>
      </c>
      <c r="G63" s="462">
        <v>0</v>
      </c>
      <c r="H63" s="457">
        <v>0</v>
      </c>
      <c r="I63" s="458">
        <v>0</v>
      </c>
      <c r="J63" s="457">
        <v>0</v>
      </c>
      <c r="K63" s="458">
        <v>0</v>
      </c>
      <c r="L63" s="457">
        <v>0</v>
      </c>
      <c r="M63" s="458">
        <v>0</v>
      </c>
      <c r="N63" s="457">
        <v>0</v>
      </c>
      <c r="O63" s="458">
        <v>0</v>
      </c>
      <c r="P63" s="463">
        <f t="shared" si="21"/>
        <v>0</v>
      </c>
      <c r="Q63" s="459">
        <f t="shared" si="21"/>
        <v>0</v>
      </c>
      <c r="R63" s="449"/>
      <c r="U63" s="457"/>
      <c r="V63" s="448">
        <f t="shared" si="19"/>
        <v>0</v>
      </c>
      <c r="W63" s="457"/>
      <c r="X63" s="448">
        <f t="shared" si="12"/>
        <v>0</v>
      </c>
      <c r="Y63" s="460"/>
      <c r="AG63" s="447"/>
    </row>
    <row r="64" spans="2:33" ht="12">
      <c r="B64" s="461"/>
      <c r="C64" s="456" t="s">
        <v>297</v>
      </c>
      <c r="D64" s="457">
        <v>-1378302654</v>
      </c>
      <c r="E64" s="458">
        <v>-3000349455</v>
      </c>
      <c r="F64" s="457">
        <v>105429667</v>
      </c>
      <c r="G64" s="462">
        <v>97147347</v>
      </c>
      <c r="H64" s="457">
        <v>583464330</v>
      </c>
      <c r="I64" s="458">
        <v>546158234</v>
      </c>
      <c r="J64" s="457">
        <v>900777293</v>
      </c>
      <c r="K64" s="458">
        <v>850377680</v>
      </c>
      <c r="L64" s="457">
        <v>484175308</v>
      </c>
      <c r="M64" s="458">
        <v>452753200</v>
      </c>
      <c r="N64" s="457">
        <v>-1387166979</v>
      </c>
      <c r="O64" s="458">
        <v>58611865</v>
      </c>
      <c r="P64" s="463">
        <f>+N64+L64+J64+H64+F64+D64-P66</f>
        <v>-2144903348</v>
      </c>
      <c r="Q64" s="459">
        <f>+O64+M64+K64+I64+G64+E64-Q66</f>
        <v>-3158960224</v>
      </c>
      <c r="R64" s="449"/>
      <c r="U64" s="457">
        <f>+'[1]Segmentos LN resumen'!O64</f>
        <v>-2144903348</v>
      </c>
      <c r="V64" s="448">
        <f t="shared" si="19"/>
        <v>0</v>
      </c>
      <c r="W64" s="457">
        <f>+'[1]Segmentos LN resumen'!Q64</f>
        <v>-3158960224</v>
      </c>
      <c r="X64" s="448">
        <f t="shared" si="12"/>
        <v>0</v>
      </c>
      <c r="Y64" s="460"/>
      <c r="AG64" s="447"/>
    </row>
    <row r="65" spans="5:33" ht="12">
      <c r="E65" s="464"/>
      <c r="F65" s="447"/>
      <c r="G65" s="464"/>
      <c r="H65" s="447"/>
      <c r="I65" s="464"/>
      <c r="K65" s="464"/>
      <c r="M65" s="464"/>
      <c r="O65" s="464"/>
      <c r="Q65" s="465"/>
      <c r="R65" s="465"/>
      <c r="V65" s="448"/>
      <c r="X65" s="448">
        <f t="shared" si="12"/>
        <v>0</v>
      </c>
      <c r="Y65" s="460"/>
      <c r="AG65" s="447"/>
    </row>
    <row r="66" spans="2:33" ht="12">
      <c r="B66" s="467" t="s">
        <v>298</v>
      </c>
      <c r="C66" s="456"/>
      <c r="D66" s="457">
        <v>0</v>
      </c>
      <c r="E66" s="458"/>
      <c r="F66" s="457">
        <v>0</v>
      </c>
      <c r="G66" s="458"/>
      <c r="H66" s="457">
        <v>0</v>
      </c>
      <c r="I66" s="458">
        <v>0</v>
      </c>
      <c r="J66" s="457">
        <v>0</v>
      </c>
      <c r="K66" s="458">
        <v>0</v>
      </c>
      <c r="L66" s="457">
        <v>0</v>
      </c>
      <c r="M66" s="458">
        <v>0</v>
      </c>
      <c r="N66" s="457">
        <v>0</v>
      </c>
      <c r="O66" s="458">
        <v>0</v>
      </c>
      <c r="P66" s="463">
        <v>1453280313</v>
      </c>
      <c r="Q66" s="459">
        <v>2163659095</v>
      </c>
      <c r="R66" s="449"/>
      <c r="U66" s="457">
        <f>+'[1]Segmentos LN resumen'!O66</f>
        <v>1453280313</v>
      </c>
      <c r="V66" s="448">
        <f>+P66-U66</f>
        <v>0</v>
      </c>
      <c r="W66" s="457">
        <f>+'[1]Segmentos LN resumen'!Q66</f>
        <v>2163659095</v>
      </c>
      <c r="X66" s="448">
        <f t="shared" si="12"/>
        <v>0</v>
      </c>
      <c r="Y66" s="460"/>
      <c r="AG66" s="447"/>
    </row>
    <row r="67" spans="5:33" ht="12">
      <c r="E67" s="464"/>
      <c r="F67" s="447"/>
      <c r="G67" s="464"/>
      <c r="H67" s="447"/>
      <c r="I67" s="464"/>
      <c r="K67" s="464"/>
      <c r="M67" s="464"/>
      <c r="O67" s="464"/>
      <c r="Q67" s="465"/>
      <c r="R67" s="465"/>
      <c r="V67" s="448"/>
      <c r="X67" s="448">
        <f t="shared" si="12"/>
        <v>0</v>
      </c>
      <c r="Y67" s="460"/>
      <c r="AG67" s="447"/>
    </row>
    <row r="68" spans="2:33" ht="12">
      <c r="B68" s="455" t="s">
        <v>299</v>
      </c>
      <c r="C68" s="468"/>
      <c r="D68" s="463">
        <f>+D57+D48+D37</f>
        <v>5678087970</v>
      </c>
      <c r="E68" s="459">
        <f aca="true" t="shared" si="22" ref="E68:Q68">+E57+E48+E37</f>
        <v>11625910361</v>
      </c>
      <c r="F68" s="463">
        <f>+F57+F48+F37</f>
        <v>1228653364</v>
      </c>
      <c r="G68" s="459">
        <f t="shared" si="22"/>
        <v>1324204948</v>
      </c>
      <c r="H68" s="463">
        <f>+H57+H48+H37</f>
        <v>2906524227</v>
      </c>
      <c r="I68" s="459">
        <f t="shared" si="22"/>
        <v>2817539964</v>
      </c>
      <c r="J68" s="463">
        <f>+J57+J48+J37</f>
        <v>3098197077</v>
      </c>
      <c r="K68" s="459">
        <f t="shared" si="22"/>
        <v>3028047945</v>
      </c>
      <c r="L68" s="463">
        <f>+L57+L48+L37</f>
        <v>1818714339</v>
      </c>
      <c r="M68" s="459">
        <f t="shared" si="22"/>
        <v>1872967104</v>
      </c>
      <c r="N68" s="463">
        <f>+N57+N48+N37</f>
        <v>-4356736817</v>
      </c>
      <c r="O68" s="459">
        <f t="shared" si="22"/>
        <v>-5219515931</v>
      </c>
      <c r="P68" s="463">
        <f>+P57+P48+P37</f>
        <v>10373440160</v>
      </c>
      <c r="Q68" s="459">
        <f t="shared" si="22"/>
        <v>15449154391</v>
      </c>
      <c r="R68" s="449"/>
      <c r="U68" s="463">
        <f>+U57+U48+U37+U46</f>
        <v>10373440160</v>
      </c>
      <c r="V68" s="448">
        <f>+P68-U68</f>
        <v>0</v>
      </c>
      <c r="W68" s="463">
        <f>+W57+W48+W37</f>
        <v>15449154391</v>
      </c>
      <c r="X68" s="448">
        <f t="shared" si="12"/>
        <v>0</v>
      </c>
      <c r="Y68" s="460"/>
      <c r="AG68" s="447"/>
    </row>
    <row r="69" spans="4:33" ht="12">
      <c r="D69" s="460">
        <f aca="true" t="shared" si="23" ref="D69:Q69">+D29-D68</f>
        <v>0</v>
      </c>
      <c r="E69" s="448">
        <f t="shared" si="23"/>
        <v>0</v>
      </c>
      <c r="F69" s="460">
        <f t="shared" si="23"/>
        <v>0</v>
      </c>
      <c r="G69" s="460">
        <f t="shared" si="23"/>
        <v>0</v>
      </c>
      <c r="H69" s="460">
        <f t="shared" si="23"/>
        <v>0</v>
      </c>
      <c r="I69" s="460">
        <f t="shared" si="23"/>
        <v>0</v>
      </c>
      <c r="J69" s="460">
        <f t="shared" si="23"/>
        <v>0</v>
      </c>
      <c r="K69" s="460">
        <f>+K29-K68</f>
        <v>0</v>
      </c>
      <c r="L69" s="460">
        <f t="shared" si="23"/>
        <v>0</v>
      </c>
      <c r="M69" s="460">
        <f t="shared" si="23"/>
        <v>0</v>
      </c>
      <c r="N69" s="460">
        <f t="shared" si="23"/>
        <v>0</v>
      </c>
      <c r="O69" s="460">
        <f t="shared" si="23"/>
        <v>0</v>
      </c>
      <c r="P69" s="460">
        <f t="shared" si="23"/>
        <v>0</v>
      </c>
      <c r="Q69" s="460">
        <f t="shared" si="23"/>
        <v>0</v>
      </c>
      <c r="R69" s="460"/>
      <c r="AB69" s="460">
        <f>+U29-U68</f>
        <v>0</v>
      </c>
      <c r="AC69" s="448"/>
      <c r="AD69" s="460">
        <f>+W29-W68</f>
        <v>0</v>
      </c>
      <c r="AE69" s="448"/>
      <c r="AG69" s="447"/>
    </row>
    <row r="70" spans="4:31" ht="12">
      <c r="D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</row>
    <row r="72" spans="2:33" ht="12" customHeight="1">
      <c r="B72" s="555" t="s">
        <v>3</v>
      </c>
      <c r="C72" s="556"/>
      <c r="D72" s="557" t="s">
        <v>33</v>
      </c>
      <c r="E72" s="558"/>
      <c r="F72" s="557" t="s">
        <v>10</v>
      </c>
      <c r="G72" s="558"/>
      <c r="H72" s="557" t="s">
        <v>51</v>
      </c>
      <c r="I72" s="558"/>
      <c r="J72" s="557" t="s">
        <v>14</v>
      </c>
      <c r="K72" s="558"/>
      <c r="L72" s="557" t="s">
        <v>12</v>
      </c>
      <c r="M72" s="558"/>
      <c r="N72" s="557" t="s">
        <v>30</v>
      </c>
      <c r="O72" s="558"/>
      <c r="P72" s="557" t="s">
        <v>249</v>
      </c>
      <c r="Q72" s="558"/>
      <c r="S72" s="448"/>
      <c r="AG72" s="447"/>
    </row>
    <row r="73" spans="2:33" ht="12">
      <c r="B73" s="563" t="s">
        <v>300</v>
      </c>
      <c r="C73" s="564"/>
      <c r="D73" s="450">
        <f>+D35</f>
        <v>42460</v>
      </c>
      <c r="E73" s="451">
        <f>+'[1]Segmentos LN resumen'!E74</f>
        <v>42094</v>
      </c>
      <c r="F73" s="450">
        <f>+F35</f>
        <v>42460</v>
      </c>
      <c r="G73" s="451">
        <f>+E73</f>
        <v>42094</v>
      </c>
      <c r="H73" s="450">
        <f>+H35</f>
        <v>42460</v>
      </c>
      <c r="I73" s="451">
        <f>+'[1]Segmentos LN resumen'!K74</f>
        <v>42094</v>
      </c>
      <c r="J73" s="450">
        <f>+J35</f>
        <v>42460</v>
      </c>
      <c r="K73" s="451">
        <f>+I73</f>
        <v>42094</v>
      </c>
      <c r="L73" s="450">
        <f>+L35</f>
        <v>42460</v>
      </c>
      <c r="M73" s="451">
        <f>+K73</f>
        <v>42094</v>
      </c>
      <c r="N73" s="469">
        <f>+N35</f>
        <v>42460</v>
      </c>
      <c r="O73" s="451">
        <f>+M73</f>
        <v>42094</v>
      </c>
      <c r="P73" s="450">
        <f>+P35</f>
        <v>42460</v>
      </c>
      <c r="Q73" s="451">
        <f>+O73</f>
        <v>42094</v>
      </c>
      <c r="S73" s="448"/>
      <c r="AG73" s="447"/>
    </row>
    <row r="74" spans="2:33" ht="12">
      <c r="B74" s="565"/>
      <c r="C74" s="566"/>
      <c r="D74" s="470" t="s">
        <v>23</v>
      </c>
      <c r="E74" s="471" t="s">
        <v>23</v>
      </c>
      <c r="F74" s="470" t="s">
        <v>23</v>
      </c>
      <c r="G74" s="471" t="s">
        <v>23</v>
      </c>
      <c r="H74" s="470" t="s">
        <v>23</v>
      </c>
      <c r="I74" s="471" t="s">
        <v>23</v>
      </c>
      <c r="J74" s="470" t="s">
        <v>23</v>
      </c>
      <c r="K74" s="471" t="s">
        <v>23</v>
      </c>
      <c r="L74" s="470" t="s">
        <v>23</v>
      </c>
      <c r="M74" s="471" t="s">
        <v>23</v>
      </c>
      <c r="N74" s="472" t="s">
        <v>23</v>
      </c>
      <c r="O74" s="471" t="s">
        <v>23</v>
      </c>
      <c r="P74" s="470" t="s">
        <v>23</v>
      </c>
      <c r="Q74" s="471" t="s">
        <v>23</v>
      </c>
      <c r="S74" s="448"/>
      <c r="AG74" s="447"/>
    </row>
    <row r="75" spans="2:33" ht="12">
      <c r="B75" s="455" t="s">
        <v>301</v>
      </c>
      <c r="C75" s="473"/>
      <c r="D75" s="474">
        <f>+D76+D80</f>
        <v>4878068</v>
      </c>
      <c r="E75" s="475">
        <f aca="true" t="shared" si="24" ref="E75:Q75">+E76+E80</f>
        <v>-335610</v>
      </c>
      <c r="F75" s="474">
        <f t="shared" si="24"/>
        <v>204478475</v>
      </c>
      <c r="G75" s="475">
        <f t="shared" si="24"/>
        <v>214685098</v>
      </c>
      <c r="H75" s="474">
        <f t="shared" si="24"/>
        <v>386115289</v>
      </c>
      <c r="I75" s="475">
        <f t="shared" si="24"/>
        <v>528572585</v>
      </c>
      <c r="J75" s="474">
        <f t="shared" si="24"/>
        <v>419843705</v>
      </c>
      <c r="K75" s="475">
        <f t="shared" si="24"/>
        <v>356127730</v>
      </c>
      <c r="L75" s="474">
        <f t="shared" si="24"/>
        <v>250222400</v>
      </c>
      <c r="M75" s="475">
        <f t="shared" si="24"/>
        <v>204078722</v>
      </c>
      <c r="N75" s="474">
        <f t="shared" si="24"/>
        <v>0</v>
      </c>
      <c r="O75" s="475">
        <f t="shared" si="24"/>
        <v>531401</v>
      </c>
      <c r="P75" s="474">
        <f t="shared" si="24"/>
        <v>1265537937</v>
      </c>
      <c r="Q75" s="475">
        <f t="shared" si="24"/>
        <v>1303659926</v>
      </c>
      <c r="S75" s="448"/>
      <c r="U75" s="474">
        <f>+U76+U80</f>
        <v>1265537937</v>
      </c>
      <c r="V75" s="448">
        <f aca="true" t="shared" si="25" ref="V75:V80">+P75-U75</f>
        <v>0</v>
      </c>
      <c r="W75" s="474">
        <f>+W76+W80</f>
        <v>1303659926</v>
      </c>
      <c r="AG75" s="447"/>
    </row>
    <row r="76" spans="2:33" ht="12">
      <c r="B76" s="476"/>
      <c r="C76" s="466" t="s">
        <v>302</v>
      </c>
      <c r="D76" s="474">
        <f>SUM(D77:D79)</f>
        <v>4714375</v>
      </c>
      <c r="E76" s="475">
        <f aca="true" t="shared" si="26" ref="E76:O76">SUM(E77:E79)</f>
        <v>-332814</v>
      </c>
      <c r="F76" s="474">
        <f t="shared" si="26"/>
        <v>169829932</v>
      </c>
      <c r="G76" s="475">
        <f t="shared" si="26"/>
        <v>115332657</v>
      </c>
      <c r="H76" s="474">
        <f t="shared" si="26"/>
        <v>372570690</v>
      </c>
      <c r="I76" s="475">
        <f t="shared" si="26"/>
        <v>497876367</v>
      </c>
      <c r="J76" s="474">
        <f t="shared" si="26"/>
        <v>418238719</v>
      </c>
      <c r="K76" s="475">
        <f t="shared" si="26"/>
        <v>354981176</v>
      </c>
      <c r="L76" s="474">
        <f t="shared" si="26"/>
        <v>249027589</v>
      </c>
      <c r="M76" s="475">
        <f t="shared" si="26"/>
        <v>202581311</v>
      </c>
      <c r="N76" s="474">
        <f t="shared" si="26"/>
        <v>0</v>
      </c>
      <c r="O76" s="475">
        <f t="shared" si="26"/>
        <v>531401</v>
      </c>
      <c r="P76" s="474">
        <f>SUM(P77:P79)</f>
        <v>1214381305</v>
      </c>
      <c r="Q76" s="475">
        <f>SUM(Q77:Q79)</f>
        <v>1170970098</v>
      </c>
      <c r="S76" s="448"/>
      <c r="T76" s="460"/>
      <c r="U76" s="474">
        <f>SUM(U77:U79)</f>
        <v>1214381305</v>
      </c>
      <c r="V76" s="448">
        <f t="shared" si="25"/>
        <v>0</v>
      </c>
      <c r="W76" s="474">
        <f>SUM(W77:W79)</f>
        <v>1170970098</v>
      </c>
      <c r="X76" s="460"/>
      <c r="AG76" s="447"/>
    </row>
    <row r="77" spans="2:33" ht="12">
      <c r="B77" s="476"/>
      <c r="C77" s="477" t="s">
        <v>303</v>
      </c>
      <c r="D77" s="478">
        <v>0</v>
      </c>
      <c r="E77" s="479">
        <v>0</v>
      </c>
      <c r="F77" s="478">
        <v>139802128</v>
      </c>
      <c r="G77" s="479">
        <v>85528247</v>
      </c>
      <c r="H77" s="478">
        <v>292373542</v>
      </c>
      <c r="I77" s="479">
        <v>461858766</v>
      </c>
      <c r="J77" s="478">
        <v>385695544</v>
      </c>
      <c r="K77" s="479">
        <v>320992623</v>
      </c>
      <c r="L77" s="478">
        <v>223348243</v>
      </c>
      <c r="M77" s="479">
        <v>185480309</v>
      </c>
      <c r="N77" s="478">
        <v>0</v>
      </c>
      <c r="O77" s="479">
        <v>0</v>
      </c>
      <c r="P77" s="478">
        <f>+N77+L77+J77+H77+F77+D77</f>
        <v>1041219457</v>
      </c>
      <c r="Q77" s="479">
        <f>+E77+G77+I77+K77+M77+O77</f>
        <v>1053859945</v>
      </c>
      <c r="S77" s="448"/>
      <c r="T77" s="460"/>
      <c r="U77" s="478">
        <f>+'[1]Segmentos LN resumen'!O78</f>
        <v>1041219457</v>
      </c>
      <c r="V77" s="448">
        <f t="shared" si="25"/>
        <v>0</v>
      </c>
      <c r="W77" s="478">
        <f>+'[1]Segmentos LN resumen'!Q78</f>
        <v>1053859945</v>
      </c>
      <c r="X77" s="460">
        <f aca="true" t="shared" si="27" ref="X77:X97">+Q77-W77</f>
        <v>0</v>
      </c>
      <c r="Z77" s="460"/>
      <c r="AG77" s="447"/>
    </row>
    <row r="78" spans="2:33" ht="12">
      <c r="B78" s="476"/>
      <c r="C78" s="477" t="s">
        <v>304</v>
      </c>
      <c r="D78" s="478">
        <v>3515717</v>
      </c>
      <c r="E78" s="479">
        <v>0</v>
      </c>
      <c r="F78" s="478">
        <v>36753</v>
      </c>
      <c r="G78" s="479">
        <v>46079</v>
      </c>
      <c r="H78" s="478">
        <v>321732</v>
      </c>
      <c r="I78" s="479">
        <v>1715244</v>
      </c>
      <c r="J78" s="478">
        <v>1780022</v>
      </c>
      <c r="K78" s="479">
        <v>1474787</v>
      </c>
      <c r="L78" s="478">
        <v>4234130</v>
      </c>
      <c r="M78" s="479">
        <v>3511372</v>
      </c>
      <c r="N78" s="478">
        <v>0</v>
      </c>
      <c r="O78" s="479">
        <v>0</v>
      </c>
      <c r="P78" s="478">
        <f>+N78+L78+J78+H78+F78+D78</f>
        <v>9888354</v>
      </c>
      <c r="Q78" s="479">
        <f>+E78+G78+I78+K78+M78+O78</f>
        <v>6747482</v>
      </c>
      <c r="S78" s="448"/>
      <c r="T78" s="460"/>
      <c r="U78" s="478">
        <f>+'[1]Segmentos LN resumen'!O79</f>
        <v>9888354</v>
      </c>
      <c r="V78" s="448">
        <f t="shared" si="25"/>
        <v>0</v>
      </c>
      <c r="W78" s="478">
        <f>+'[1]Segmentos LN resumen'!Q79</f>
        <v>6747482</v>
      </c>
      <c r="X78" s="460">
        <f t="shared" si="27"/>
        <v>0</v>
      </c>
      <c r="Z78" s="460"/>
      <c r="AG78" s="447"/>
    </row>
    <row r="79" spans="2:33" ht="12">
      <c r="B79" s="476"/>
      <c r="C79" s="477" t="s">
        <v>305</v>
      </c>
      <c r="D79" s="478">
        <v>1198658</v>
      </c>
      <c r="E79" s="479">
        <v>-332814</v>
      </c>
      <c r="F79" s="478">
        <v>29991051</v>
      </c>
      <c r="G79" s="479">
        <v>29758331</v>
      </c>
      <c r="H79" s="478">
        <v>79875416</v>
      </c>
      <c r="I79" s="479">
        <v>34302357</v>
      </c>
      <c r="J79" s="478">
        <v>30763153</v>
      </c>
      <c r="K79" s="479">
        <v>32513766</v>
      </c>
      <c r="L79" s="478">
        <v>21445216</v>
      </c>
      <c r="M79" s="479">
        <v>13589630</v>
      </c>
      <c r="N79" s="478">
        <v>0</v>
      </c>
      <c r="O79" s="479">
        <v>531401</v>
      </c>
      <c r="P79" s="478">
        <f>+N79+L79+J79+H79+F79+D79</f>
        <v>163273494</v>
      </c>
      <c r="Q79" s="479">
        <f>+E79+G79+I79+K79+M79+O79</f>
        <v>110362671</v>
      </c>
      <c r="S79" s="448"/>
      <c r="T79" s="460"/>
      <c r="U79" s="478">
        <f>+'[1]Segmentos LN resumen'!O80</f>
        <v>163273494</v>
      </c>
      <c r="V79" s="448">
        <f t="shared" si="25"/>
        <v>0</v>
      </c>
      <c r="W79" s="478">
        <f>+'[1]Segmentos LN resumen'!Q80</f>
        <v>110362671</v>
      </c>
      <c r="X79" s="460">
        <f t="shared" si="27"/>
        <v>0</v>
      </c>
      <c r="Z79" s="460"/>
      <c r="AG79" s="447"/>
    </row>
    <row r="80" spans="2:33" ht="12">
      <c r="B80" s="476"/>
      <c r="C80" s="466" t="s">
        <v>306</v>
      </c>
      <c r="D80" s="478">
        <v>163693</v>
      </c>
      <c r="E80" s="479">
        <v>-2796</v>
      </c>
      <c r="F80" s="478">
        <v>34648543</v>
      </c>
      <c r="G80" s="479">
        <v>99352441</v>
      </c>
      <c r="H80" s="478">
        <v>13544599</v>
      </c>
      <c r="I80" s="479">
        <v>30696218</v>
      </c>
      <c r="J80" s="478">
        <v>1604986</v>
      </c>
      <c r="K80" s="479">
        <v>1146554</v>
      </c>
      <c r="L80" s="478">
        <v>1194811</v>
      </c>
      <c r="M80" s="479">
        <v>1497411</v>
      </c>
      <c r="N80" s="478">
        <v>0</v>
      </c>
      <c r="O80" s="479">
        <v>0</v>
      </c>
      <c r="P80" s="478">
        <f>+N80+L80+J80+H80+F80+D80</f>
        <v>51156632</v>
      </c>
      <c r="Q80" s="479">
        <f>+E80+G80+I80+K80+M80+O80</f>
        <v>132689828</v>
      </c>
      <c r="S80" s="448"/>
      <c r="T80" s="460"/>
      <c r="U80" s="478">
        <f>+'[1]Segmentos LN resumen'!O81</f>
        <v>51156632</v>
      </c>
      <c r="V80" s="448">
        <f t="shared" si="25"/>
        <v>0</v>
      </c>
      <c r="W80" s="478">
        <f>+'[1]Segmentos LN resumen'!Q81</f>
        <v>132689828</v>
      </c>
      <c r="X80" s="460">
        <f t="shared" si="27"/>
        <v>0</v>
      </c>
      <c r="Z80" s="460"/>
      <c r="AG80" s="447"/>
    </row>
    <row r="81" spans="4:33" ht="6" customHeight="1"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S81" s="448"/>
      <c r="T81" s="460"/>
      <c r="U81" s="460"/>
      <c r="V81" s="448"/>
      <c r="W81" s="460"/>
      <c r="X81" s="460">
        <f t="shared" si="27"/>
        <v>0</v>
      </c>
      <c r="Z81" s="460"/>
      <c r="AG81" s="447"/>
    </row>
    <row r="82" spans="2:33" ht="12">
      <c r="B82" s="455" t="s">
        <v>307</v>
      </c>
      <c r="C82" s="480"/>
      <c r="D82" s="474">
        <f aca="true" t="shared" si="28" ref="D82:Q82">SUM(D83:D86)</f>
        <v>-2833924</v>
      </c>
      <c r="E82" s="475">
        <f t="shared" si="28"/>
        <v>0</v>
      </c>
      <c r="F82" s="474">
        <f t="shared" si="28"/>
        <v>-83230371</v>
      </c>
      <c r="G82" s="475">
        <f t="shared" si="28"/>
        <v>-66744228</v>
      </c>
      <c r="H82" s="474">
        <f t="shared" si="28"/>
        <v>-218390672</v>
      </c>
      <c r="I82" s="475">
        <f t="shared" si="28"/>
        <v>-332870304</v>
      </c>
      <c r="J82" s="474">
        <f t="shared" si="28"/>
        <v>-200773732</v>
      </c>
      <c r="K82" s="475">
        <f t="shared" si="28"/>
        <v>-143286808</v>
      </c>
      <c r="L82" s="474">
        <f t="shared" si="28"/>
        <v>-126188866</v>
      </c>
      <c r="M82" s="475">
        <f t="shared" si="28"/>
        <v>-100696413</v>
      </c>
      <c r="N82" s="474">
        <f t="shared" si="28"/>
        <v>0</v>
      </c>
      <c r="O82" s="475">
        <f t="shared" si="28"/>
        <v>0</v>
      </c>
      <c r="P82" s="474">
        <f t="shared" si="28"/>
        <v>-631417565</v>
      </c>
      <c r="Q82" s="475">
        <f t="shared" si="28"/>
        <v>-643597753</v>
      </c>
      <c r="S82" s="448"/>
      <c r="T82" s="460"/>
      <c r="U82" s="474">
        <f>SUM(U83:U86)</f>
        <v>-631417565</v>
      </c>
      <c r="V82" s="448">
        <f>+P82-U82</f>
        <v>0</v>
      </c>
      <c r="W82" s="474">
        <f>SUM(W83:W86)</f>
        <v>-643597753</v>
      </c>
      <c r="X82" s="460">
        <f t="shared" si="27"/>
        <v>0</v>
      </c>
      <c r="Z82" s="460"/>
      <c r="AG82" s="447"/>
    </row>
    <row r="83" spans="2:33" ht="12">
      <c r="B83" s="476"/>
      <c r="C83" s="477" t="s">
        <v>308</v>
      </c>
      <c r="D83" s="478">
        <v>0</v>
      </c>
      <c r="E83" s="479">
        <v>0</v>
      </c>
      <c r="F83" s="478">
        <v>-60193482</v>
      </c>
      <c r="G83" s="479">
        <v>-44415187</v>
      </c>
      <c r="H83" s="478">
        <v>-126406563</v>
      </c>
      <c r="I83" s="479">
        <v>-259058183</v>
      </c>
      <c r="J83" s="478">
        <v>-124745032</v>
      </c>
      <c r="K83" s="479">
        <v>-88397749</v>
      </c>
      <c r="L83" s="478">
        <v>-73056537</v>
      </c>
      <c r="M83" s="479">
        <v>-61073434</v>
      </c>
      <c r="N83" s="478">
        <v>515502</v>
      </c>
      <c r="O83" s="479">
        <v>803531</v>
      </c>
      <c r="P83" s="478">
        <f>+N83+L83+J83+H83+F83+D83</f>
        <v>-383886112</v>
      </c>
      <c r="Q83" s="479">
        <f>+E83+G83+I83+K83+M83+O83</f>
        <v>-452141022</v>
      </c>
      <c r="S83" s="448"/>
      <c r="T83" s="460"/>
      <c r="U83" s="478">
        <f>+'[1]Segmentos LN resumen'!O84</f>
        <v>-383886112</v>
      </c>
      <c r="V83" s="448">
        <f>+P83-U83</f>
        <v>0</v>
      </c>
      <c r="W83" s="478">
        <f>+'[1]Segmentos LN resumen'!Q84</f>
        <v>-452141022</v>
      </c>
      <c r="X83" s="460">
        <f t="shared" si="27"/>
        <v>0</v>
      </c>
      <c r="Z83" s="460"/>
      <c r="AG83" s="447"/>
    </row>
    <row r="84" spans="2:33" ht="12">
      <c r="B84" s="476"/>
      <c r="C84" s="477" t="s">
        <v>309</v>
      </c>
      <c r="D84" s="478">
        <v>0</v>
      </c>
      <c r="E84" s="479">
        <v>0</v>
      </c>
      <c r="F84" s="478">
        <v>-21109840</v>
      </c>
      <c r="G84" s="479">
        <v>-19374819</v>
      </c>
      <c r="H84" s="478">
        <v>-17025776</v>
      </c>
      <c r="I84" s="479">
        <v>-14193423</v>
      </c>
      <c r="J84" s="478">
        <v>-25645295</v>
      </c>
      <c r="K84" s="479">
        <v>-7104509</v>
      </c>
      <c r="L84" s="478">
        <v>-29695231</v>
      </c>
      <c r="M84" s="479">
        <v>-20982713</v>
      </c>
      <c r="N84" s="478">
        <v>0</v>
      </c>
      <c r="O84" s="479">
        <v>0</v>
      </c>
      <c r="P84" s="478">
        <f>+N84+L84+J84+H84+F84+D84</f>
        <v>-93476142</v>
      </c>
      <c r="Q84" s="479">
        <f>+E84+G84+I84+K84+M84+O84</f>
        <v>-61655464</v>
      </c>
      <c r="S84" s="448"/>
      <c r="T84" s="460"/>
      <c r="U84" s="478">
        <f>+'[1]Segmentos LN resumen'!O85</f>
        <v>-93476142</v>
      </c>
      <c r="V84" s="448">
        <f>+P84-U84</f>
        <v>0</v>
      </c>
      <c r="W84" s="478">
        <f>+'[1]Segmentos LN resumen'!Q85</f>
        <v>-61655464</v>
      </c>
      <c r="X84" s="460">
        <f t="shared" si="27"/>
        <v>0</v>
      </c>
      <c r="Z84" s="460"/>
      <c r="AG84" s="447"/>
    </row>
    <row r="85" spans="2:33" ht="12">
      <c r="B85" s="476"/>
      <c r="C85" s="477" t="s">
        <v>310</v>
      </c>
      <c r="D85" s="478">
        <v>0</v>
      </c>
      <c r="E85" s="479">
        <v>0</v>
      </c>
      <c r="F85" s="478">
        <v>-480554</v>
      </c>
      <c r="G85" s="479">
        <v>-577110</v>
      </c>
      <c r="H85" s="478">
        <v>-16105835</v>
      </c>
      <c r="I85" s="479">
        <v>-21918174</v>
      </c>
      <c r="J85" s="478">
        <v>-32614480</v>
      </c>
      <c r="K85" s="479">
        <v>-31143982</v>
      </c>
      <c r="L85" s="478">
        <v>-12256062</v>
      </c>
      <c r="M85" s="479">
        <v>-9291368</v>
      </c>
      <c r="N85" s="478">
        <v>-515502</v>
      </c>
      <c r="O85" s="479">
        <v>-803531</v>
      </c>
      <c r="P85" s="478">
        <f>+N85+L85+J85+H85+F85+D85</f>
        <v>-61972433</v>
      </c>
      <c r="Q85" s="479">
        <f>+E85+G85+I85+K85+M85+O85</f>
        <v>-63734165</v>
      </c>
      <c r="S85" s="448"/>
      <c r="T85" s="460"/>
      <c r="U85" s="478">
        <f>+'[1]Segmentos LN resumen'!O86</f>
        <v>-61972433</v>
      </c>
      <c r="V85" s="448">
        <f>+P85-U85</f>
        <v>0</v>
      </c>
      <c r="W85" s="478">
        <f>+'[1]Segmentos LN resumen'!Q86</f>
        <v>-63734165</v>
      </c>
      <c r="X85" s="460">
        <f t="shared" si="27"/>
        <v>0</v>
      </c>
      <c r="Z85" s="460"/>
      <c r="AG85" s="447"/>
    </row>
    <row r="86" spans="2:33" ht="12">
      <c r="B86" s="476"/>
      <c r="C86" s="477" t="s">
        <v>311</v>
      </c>
      <c r="D86" s="478">
        <v>-2833924</v>
      </c>
      <c r="E86" s="479">
        <v>0</v>
      </c>
      <c r="F86" s="478">
        <v>-1446495</v>
      </c>
      <c r="G86" s="479">
        <v>-2377112</v>
      </c>
      <c r="H86" s="478">
        <v>-58852498</v>
      </c>
      <c r="I86" s="479">
        <v>-37700524</v>
      </c>
      <c r="J86" s="478">
        <v>-17768925</v>
      </c>
      <c r="K86" s="479">
        <v>-16640568</v>
      </c>
      <c r="L86" s="478">
        <v>-11181036</v>
      </c>
      <c r="M86" s="479">
        <v>-9348898</v>
      </c>
      <c r="N86" s="478">
        <v>0</v>
      </c>
      <c r="O86" s="479">
        <v>0</v>
      </c>
      <c r="P86" s="478">
        <f>+N86+L86+J86+H86+F86+D86</f>
        <v>-92082878</v>
      </c>
      <c r="Q86" s="479">
        <f>+E86+G86+I86+K86+M86+O86</f>
        <v>-66067102</v>
      </c>
      <c r="S86" s="448"/>
      <c r="T86" s="460"/>
      <c r="U86" s="478">
        <f>+'[1]Segmentos LN resumen'!O87</f>
        <v>-92082878</v>
      </c>
      <c r="V86" s="448">
        <f>+P86-U86</f>
        <v>0</v>
      </c>
      <c r="W86" s="478">
        <f>+'[1]Segmentos LN resumen'!Q87</f>
        <v>-66067102</v>
      </c>
      <c r="X86" s="460">
        <f t="shared" si="27"/>
        <v>0</v>
      </c>
      <c r="Z86" s="460"/>
      <c r="AG86" s="447"/>
    </row>
    <row r="87" spans="4:33" ht="7.5" customHeight="1"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S87" s="448"/>
      <c r="T87" s="460"/>
      <c r="U87" s="460"/>
      <c r="V87" s="448"/>
      <c r="W87" s="460"/>
      <c r="X87" s="460">
        <f t="shared" si="27"/>
        <v>0</v>
      </c>
      <c r="Z87" s="460"/>
      <c r="AG87" s="447"/>
    </row>
    <row r="88" spans="2:33" ht="12">
      <c r="B88" s="455" t="s">
        <v>312</v>
      </c>
      <c r="C88" s="480"/>
      <c r="D88" s="474">
        <f>+D82+D75</f>
        <v>2044144</v>
      </c>
      <c r="E88" s="475">
        <f aca="true" t="shared" si="29" ref="E88:Q88">+E82+E75</f>
        <v>-335610</v>
      </c>
      <c r="F88" s="474">
        <f t="shared" si="29"/>
        <v>121248104</v>
      </c>
      <c r="G88" s="475">
        <f t="shared" si="29"/>
        <v>147940870</v>
      </c>
      <c r="H88" s="474">
        <f t="shared" si="29"/>
        <v>167724617</v>
      </c>
      <c r="I88" s="475">
        <f t="shared" si="29"/>
        <v>195702281</v>
      </c>
      <c r="J88" s="474">
        <f t="shared" si="29"/>
        <v>219069973</v>
      </c>
      <c r="K88" s="475">
        <f t="shared" si="29"/>
        <v>212840922</v>
      </c>
      <c r="L88" s="474">
        <f t="shared" si="29"/>
        <v>124033534</v>
      </c>
      <c r="M88" s="475">
        <f t="shared" si="29"/>
        <v>103382309</v>
      </c>
      <c r="N88" s="474">
        <f t="shared" si="29"/>
        <v>0</v>
      </c>
      <c r="O88" s="475">
        <f t="shared" si="29"/>
        <v>531401</v>
      </c>
      <c r="P88" s="474">
        <f t="shared" si="29"/>
        <v>634120372</v>
      </c>
      <c r="Q88" s="475">
        <f t="shared" si="29"/>
        <v>660062173</v>
      </c>
      <c r="S88" s="448"/>
      <c r="T88" s="460"/>
      <c r="U88" s="474">
        <f>+U82+U75</f>
        <v>634120372</v>
      </c>
      <c r="V88" s="448">
        <f>+P88-U88</f>
        <v>0</v>
      </c>
      <c r="W88" s="474">
        <f>+W82+W75</f>
        <v>660062173</v>
      </c>
      <c r="X88" s="460">
        <f t="shared" si="27"/>
        <v>0</v>
      </c>
      <c r="Z88" s="460"/>
      <c r="AG88" s="447"/>
    </row>
    <row r="89" spans="4:33" ht="6" customHeight="1"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S89" s="448"/>
      <c r="T89" s="460"/>
      <c r="U89" s="460"/>
      <c r="V89" s="448"/>
      <c r="W89" s="460"/>
      <c r="X89" s="460">
        <f t="shared" si="27"/>
        <v>0</v>
      </c>
      <c r="Z89" s="460"/>
      <c r="AG89" s="447"/>
    </row>
    <row r="90" spans="2:33" ht="12">
      <c r="B90" s="461"/>
      <c r="C90" s="466" t="s">
        <v>313</v>
      </c>
      <c r="D90" s="478">
        <v>0</v>
      </c>
      <c r="E90" s="479">
        <v>0</v>
      </c>
      <c r="F90" s="478">
        <v>7631751</v>
      </c>
      <c r="G90" s="479">
        <v>9227944</v>
      </c>
      <c r="H90" s="478">
        <v>3501774</v>
      </c>
      <c r="I90" s="479">
        <v>895950</v>
      </c>
      <c r="J90" s="478">
        <v>1360713</v>
      </c>
      <c r="K90" s="479">
        <v>2235306</v>
      </c>
      <c r="L90" s="478">
        <v>1025089</v>
      </c>
      <c r="M90" s="479">
        <v>1055941</v>
      </c>
      <c r="N90" s="478">
        <v>0</v>
      </c>
      <c r="O90" s="479">
        <v>-634883</v>
      </c>
      <c r="P90" s="478">
        <f>+N90+L90+J90+H90+F90+D90</f>
        <v>13519327</v>
      </c>
      <c r="Q90" s="479">
        <f>+E90+G90+I90+K90+M90+O90</f>
        <v>12780258</v>
      </c>
      <c r="S90" s="448"/>
      <c r="T90" s="460"/>
      <c r="U90" s="478">
        <f>+'[1]Segmentos LN resumen'!O91</f>
        <v>13519327</v>
      </c>
      <c r="V90" s="448">
        <f>+P90-U90</f>
        <v>0</v>
      </c>
      <c r="W90" s="478">
        <f>+'[1]Segmentos LN resumen'!Q91</f>
        <v>12780258</v>
      </c>
      <c r="X90" s="460">
        <f t="shared" si="27"/>
        <v>0</v>
      </c>
      <c r="Z90" s="460"/>
      <c r="AG90" s="447"/>
    </row>
    <row r="91" spans="2:33" ht="12">
      <c r="B91" s="461"/>
      <c r="C91" s="466" t="s">
        <v>314</v>
      </c>
      <c r="D91" s="478">
        <v>-4848427</v>
      </c>
      <c r="E91" s="479">
        <v>-1016830</v>
      </c>
      <c r="F91" s="478">
        <v>-52677076</v>
      </c>
      <c r="G91" s="479">
        <v>-65468379</v>
      </c>
      <c r="H91" s="478">
        <v>-22444373</v>
      </c>
      <c r="I91" s="479">
        <v>-26735032</v>
      </c>
      <c r="J91" s="478">
        <v>-11614937</v>
      </c>
      <c r="K91" s="479">
        <v>-13660313</v>
      </c>
      <c r="L91" s="478">
        <v>-11008432</v>
      </c>
      <c r="M91" s="479">
        <v>-10558127</v>
      </c>
      <c r="N91" s="478">
        <v>0</v>
      </c>
      <c r="O91" s="479">
        <v>0</v>
      </c>
      <c r="P91" s="478">
        <f>+N91+L91+J91+H91+F91+D91</f>
        <v>-102593245</v>
      </c>
      <c r="Q91" s="479">
        <f>+E91+G91+I91+K91+M91+O91</f>
        <v>-117438681</v>
      </c>
      <c r="S91" s="448"/>
      <c r="T91" s="460"/>
      <c r="U91" s="478">
        <f>+'[1]Segmentos LN resumen'!O92</f>
        <v>-102593245</v>
      </c>
      <c r="V91" s="448">
        <f>+P91-U91</f>
        <v>0</v>
      </c>
      <c r="W91" s="478">
        <f>+'[1]Segmentos LN resumen'!Q92</f>
        <v>-117438681</v>
      </c>
      <c r="X91" s="460">
        <f t="shared" si="27"/>
        <v>0</v>
      </c>
      <c r="Z91" s="460"/>
      <c r="AG91" s="447"/>
    </row>
    <row r="92" spans="2:33" ht="12">
      <c r="B92" s="461"/>
      <c r="C92" s="466" t="s">
        <v>315</v>
      </c>
      <c r="D92" s="478">
        <v>-4113926</v>
      </c>
      <c r="E92" s="479">
        <v>-173713</v>
      </c>
      <c r="F92" s="478">
        <v>-31151450</v>
      </c>
      <c r="G92" s="479">
        <v>-44121344</v>
      </c>
      <c r="H92" s="478">
        <v>-45139902</v>
      </c>
      <c r="I92" s="479">
        <v>-46077555</v>
      </c>
      <c r="J92" s="478">
        <v>-25864880</v>
      </c>
      <c r="K92" s="479">
        <v>-32851434</v>
      </c>
      <c r="L92" s="478">
        <v>-12721946</v>
      </c>
      <c r="M92" s="479">
        <v>-11559419</v>
      </c>
      <c r="N92" s="478">
        <v>0</v>
      </c>
      <c r="O92" s="479">
        <v>103482</v>
      </c>
      <c r="P92" s="478">
        <f>+N92+L92+J92+H92+F92+D92</f>
        <v>-118992104</v>
      </c>
      <c r="Q92" s="479">
        <f>+E92+G92+I92+K92+M92+O92</f>
        <v>-134679983</v>
      </c>
      <c r="S92" s="448"/>
      <c r="T92" s="460"/>
      <c r="U92" s="478">
        <f>+'[1]Segmentos LN resumen'!O93</f>
        <v>-118992104</v>
      </c>
      <c r="V92" s="448">
        <f>+P92-U92</f>
        <v>0</v>
      </c>
      <c r="W92" s="478">
        <f>+'[1]Segmentos LN resumen'!Q93</f>
        <v>-134679983</v>
      </c>
      <c r="X92" s="460">
        <f t="shared" si="27"/>
        <v>0</v>
      </c>
      <c r="Z92" s="460"/>
      <c r="AG92" s="447"/>
    </row>
    <row r="93" spans="4:33" ht="12"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S93" s="448"/>
      <c r="T93" s="460"/>
      <c r="U93" s="460"/>
      <c r="V93" s="448"/>
      <c r="W93" s="460"/>
      <c r="X93" s="460">
        <f t="shared" si="27"/>
        <v>0</v>
      </c>
      <c r="Z93" s="460"/>
      <c r="AG93" s="447"/>
    </row>
    <row r="94" spans="2:33" ht="12">
      <c r="B94" s="455" t="s">
        <v>316</v>
      </c>
      <c r="C94" s="480"/>
      <c r="D94" s="474">
        <f>+D88+D90+D91+D92</f>
        <v>-6918209</v>
      </c>
      <c r="E94" s="475">
        <f aca="true" t="shared" si="30" ref="E94:Q94">+E88+E90+E91+E92</f>
        <v>-1526153</v>
      </c>
      <c r="F94" s="474">
        <f t="shared" si="30"/>
        <v>45051329</v>
      </c>
      <c r="G94" s="479">
        <f t="shared" si="30"/>
        <v>47579091</v>
      </c>
      <c r="H94" s="474">
        <f t="shared" si="30"/>
        <v>103642116</v>
      </c>
      <c r="I94" s="479">
        <f t="shared" si="30"/>
        <v>123785644</v>
      </c>
      <c r="J94" s="474">
        <f t="shared" si="30"/>
        <v>182950869</v>
      </c>
      <c r="K94" s="479">
        <f t="shared" si="30"/>
        <v>168564481</v>
      </c>
      <c r="L94" s="474">
        <f t="shared" si="30"/>
        <v>101328245</v>
      </c>
      <c r="M94" s="479">
        <f t="shared" si="30"/>
        <v>82320704</v>
      </c>
      <c r="N94" s="474">
        <f t="shared" si="30"/>
        <v>0</v>
      </c>
      <c r="O94" s="479">
        <f t="shared" si="30"/>
        <v>0</v>
      </c>
      <c r="P94" s="474">
        <f t="shared" si="30"/>
        <v>426054350</v>
      </c>
      <c r="Q94" s="479">
        <f t="shared" si="30"/>
        <v>420723767</v>
      </c>
      <c r="S94" s="448"/>
      <c r="T94" s="460"/>
      <c r="U94" s="474">
        <f>+U88+U90+U91+U92</f>
        <v>426054350</v>
      </c>
      <c r="V94" s="448">
        <f>+P94-U94</f>
        <v>0</v>
      </c>
      <c r="W94" s="474">
        <f>+W88+W90+W91+W92</f>
        <v>420723767</v>
      </c>
      <c r="X94" s="460">
        <f t="shared" si="27"/>
        <v>0</v>
      </c>
      <c r="Z94" s="460"/>
      <c r="AG94" s="447"/>
    </row>
    <row r="95" spans="4:33" ht="7.5" customHeight="1">
      <c r="D95" s="460"/>
      <c r="E95" s="460"/>
      <c r="F95" s="460"/>
      <c r="G95" s="460"/>
      <c r="H95" s="460"/>
      <c r="I95" s="460"/>
      <c r="J95" s="460"/>
      <c r="K95" s="460"/>
      <c r="L95" s="460"/>
      <c r="M95" s="460"/>
      <c r="N95" s="460"/>
      <c r="O95" s="460"/>
      <c r="P95" s="460"/>
      <c r="Q95" s="460"/>
      <c r="S95" s="448"/>
      <c r="T95" s="460"/>
      <c r="U95" s="460"/>
      <c r="V95" s="448"/>
      <c r="W95" s="460"/>
      <c r="X95" s="460">
        <f t="shared" si="27"/>
        <v>0</v>
      </c>
      <c r="Z95" s="460"/>
      <c r="AG95" s="447"/>
    </row>
    <row r="96" spans="2:33" ht="12">
      <c r="B96" s="476"/>
      <c r="C96" s="466" t="s">
        <v>317</v>
      </c>
      <c r="D96" s="478">
        <v>-144304</v>
      </c>
      <c r="E96" s="479">
        <v>0</v>
      </c>
      <c r="F96" s="478">
        <v>-10237168</v>
      </c>
      <c r="G96" s="479">
        <v>-10789881</v>
      </c>
      <c r="H96" s="478">
        <v>-22878200</v>
      </c>
      <c r="I96" s="479">
        <v>-25638212</v>
      </c>
      <c r="J96" s="478">
        <v>-23071851</v>
      </c>
      <c r="K96" s="479">
        <v>-24720492</v>
      </c>
      <c r="L96" s="478">
        <v>-19723008</v>
      </c>
      <c r="M96" s="479">
        <v>-19858821</v>
      </c>
      <c r="N96" s="478">
        <v>0</v>
      </c>
      <c r="O96" s="479">
        <v>0</v>
      </c>
      <c r="P96" s="478">
        <f>+N96+L96+J96+H96+F96+D96</f>
        <v>-76054531</v>
      </c>
      <c r="Q96" s="479">
        <f>+E96+G96+I96+K96+M96+O96</f>
        <v>-81007406</v>
      </c>
      <c r="S96" s="448"/>
      <c r="T96" s="460"/>
      <c r="U96" s="478">
        <f>+'[1]Segmentos LN resumen'!O97</f>
        <v>-76054531</v>
      </c>
      <c r="V96" s="448">
        <f>+P96-U96</f>
        <v>0</v>
      </c>
      <c r="W96" s="478">
        <f>+'[1]Segmentos LN resumen'!Q97</f>
        <v>-81007406</v>
      </c>
      <c r="X96" s="460">
        <f t="shared" si="27"/>
        <v>0</v>
      </c>
      <c r="Z96" s="460"/>
      <c r="AG96" s="447"/>
    </row>
    <row r="97" spans="2:33" ht="24">
      <c r="B97" s="476"/>
      <c r="C97" s="466" t="s">
        <v>318</v>
      </c>
      <c r="D97" s="478">
        <v>-1068657</v>
      </c>
      <c r="E97" s="479">
        <v>0</v>
      </c>
      <c r="F97" s="478">
        <v>-917285</v>
      </c>
      <c r="G97" s="479">
        <v>-526233</v>
      </c>
      <c r="H97" s="478">
        <v>-8068231</v>
      </c>
      <c r="I97" s="479">
        <v>-9281207</v>
      </c>
      <c r="J97" s="478">
        <v>-1382540</v>
      </c>
      <c r="K97" s="479">
        <v>319581</v>
      </c>
      <c r="L97" s="478">
        <v>-514670</v>
      </c>
      <c r="M97" s="479">
        <v>-375477</v>
      </c>
      <c r="N97" s="478">
        <v>0</v>
      </c>
      <c r="O97" s="479">
        <v>0</v>
      </c>
      <c r="P97" s="478">
        <f>+N97+L97+J97+H97+F97+D97</f>
        <v>-11951383</v>
      </c>
      <c r="Q97" s="479">
        <f>+E97+G97+I97+K97+M97+O97</f>
        <v>-9863336</v>
      </c>
      <c r="S97" s="448"/>
      <c r="T97" s="460"/>
      <c r="U97" s="478">
        <f>+'[1]Segmentos LN resumen'!O98</f>
        <v>-11951383</v>
      </c>
      <c r="V97" s="448">
        <f>+P97-U97</f>
        <v>0</v>
      </c>
      <c r="W97" s="478">
        <f>+'[1]Segmentos LN resumen'!Q98</f>
        <v>-9863336</v>
      </c>
      <c r="X97" s="460">
        <f t="shared" si="27"/>
        <v>0</v>
      </c>
      <c r="Z97" s="460"/>
      <c r="AG97" s="447"/>
    </row>
    <row r="98" spans="2:33" ht="12">
      <c r="B98" s="481"/>
      <c r="C98" s="481"/>
      <c r="D98" s="482"/>
      <c r="E98" s="483"/>
      <c r="F98" s="482"/>
      <c r="G98" s="483"/>
      <c r="H98" s="482"/>
      <c r="I98" s="483"/>
      <c r="J98" s="482"/>
      <c r="K98" s="483"/>
      <c r="L98" s="482"/>
      <c r="M98" s="483"/>
      <c r="N98" s="482"/>
      <c r="O98" s="483"/>
      <c r="P98" s="482"/>
      <c r="Q98" s="483"/>
      <c r="S98" s="448"/>
      <c r="T98" s="460"/>
      <c r="U98" s="482"/>
      <c r="V98" s="448"/>
      <c r="W98" s="482"/>
      <c r="X98" s="460"/>
      <c r="Z98" s="460"/>
      <c r="AG98" s="447"/>
    </row>
    <row r="99" spans="4:33" ht="12" hidden="1"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S99" s="448"/>
      <c r="T99" s="460"/>
      <c r="U99" s="460"/>
      <c r="V99" s="448"/>
      <c r="W99" s="460"/>
      <c r="X99" s="460">
        <f>+Q99-W99</f>
        <v>0</v>
      </c>
      <c r="Z99" s="460"/>
      <c r="AG99" s="447"/>
    </row>
    <row r="100" spans="2:33" ht="12">
      <c r="B100" s="455" t="s">
        <v>319</v>
      </c>
      <c r="C100" s="480"/>
      <c r="D100" s="474">
        <f>+D94+D96+D97</f>
        <v>-8131170</v>
      </c>
      <c r="E100" s="484">
        <f aca="true" t="shared" si="31" ref="E100:P100">+E94+E96+E97</f>
        <v>-1526153</v>
      </c>
      <c r="F100" s="474">
        <f t="shared" si="31"/>
        <v>33896876</v>
      </c>
      <c r="G100" s="484">
        <f t="shared" si="31"/>
        <v>36262977</v>
      </c>
      <c r="H100" s="474">
        <f t="shared" si="31"/>
        <v>72695685</v>
      </c>
      <c r="I100" s="484">
        <f t="shared" si="31"/>
        <v>88866225</v>
      </c>
      <c r="J100" s="474">
        <f t="shared" si="31"/>
        <v>158496478</v>
      </c>
      <c r="K100" s="484">
        <f t="shared" si="31"/>
        <v>144163570</v>
      </c>
      <c r="L100" s="474">
        <f t="shared" si="31"/>
        <v>81090567</v>
      </c>
      <c r="M100" s="484">
        <f t="shared" si="31"/>
        <v>62086406</v>
      </c>
      <c r="N100" s="474">
        <f t="shared" si="31"/>
        <v>0</v>
      </c>
      <c r="O100" s="484">
        <f t="shared" si="31"/>
        <v>0</v>
      </c>
      <c r="P100" s="474">
        <f t="shared" si="31"/>
        <v>338048436</v>
      </c>
      <c r="Q100" s="484">
        <f>+Q94+Q96+Q97</f>
        <v>329853025</v>
      </c>
      <c r="S100" s="448"/>
      <c r="T100" s="460"/>
      <c r="U100" s="474">
        <f>+U94+U96+U97</f>
        <v>338048436</v>
      </c>
      <c r="V100" s="448">
        <f>+P100-U100</f>
        <v>0</v>
      </c>
      <c r="W100" s="474">
        <f>+W94+W96+W97</f>
        <v>329853025</v>
      </c>
      <c r="X100" s="460">
        <f>+Q100-W100</f>
        <v>0</v>
      </c>
      <c r="Z100" s="460"/>
      <c r="AG100" s="447"/>
    </row>
    <row r="101" spans="2:33" ht="4.5" customHeight="1">
      <c r="B101" s="485"/>
      <c r="C101" s="486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S101" s="448"/>
      <c r="T101" s="460"/>
      <c r="U101" s="460"/>
      <c r="V101" s="448"/>
      <c r="W101" s="460"/>
      <c r="X101" s="460">
        <f>+Q101-W101</f>
        <v>0</v>
      </c>
      <c r="Z101" s="460"/>
      <c r="AG101" s="447"/>
    </row>
    <row r="102" spans="2:33" ht="12">
      <c r="B102" s="455" t="s">
        <v>320</v>
      </c>
      <c r="C102" s="480"/>
      <c r="D102" s="474">
        <f aca="true" t="shared" si="32" ref="D102:Q102">+D103+D106+D110+D111</f>
        <v>-5921341</v>
      </c>
      <c r="E102" s="475">
        <f t="shared" si="32"/>
        <v>7723905</v>
      </c>
      <c r="F102" s="474">
        <f t="shared" si="32"/>
        <v>-51933273</v>
      </c>
      <c r="G102" s="475">
        <f t="shared" si="32"/>
        <v>-24241751</v>
      </c>
      <c r="H102" s="474">
        <f t="shared" si="32"/>
        <v>-11636453</v>
      </c>
      <c r="I102" s="475">
        <f t="shared" si="32"/>
        <v>-2471339</v>
      </c>
      <c r="J102" s="474">
        <f t="shared" si="32"/>
        <v>-30637754</v>
      </c>
      <c r="K102" s="475">
        <f t="shared" si="32"/>
        <v>-14959222</v>
      </c>
      <c r="L102" s="474">
        <f t="shared" si="32"/>
        <v>-5079361</v>
      </c>
      <c r="M102" s="475">
        <f t="shared" si="32"/>
        <v>-6745823</v>
      </c>
      <c r="N102" s="474">
        <f t="shared" si="32"/>
        <v>0</v>
      </c>
      <c r="O102" s="475">
        <f t="shared" si="32"/>
        <v>-10438555</v>
      </c>
      <c r="P102" s="474">
        <f t="shared" si="32"/>
        <v>-105208182</v>
      </c>
      <c r="Q102" s="475">
        <f t="shared" si="32"/>
        <v>-51132785</v>
      </c>
      <c r="S102" s="448"/>
      <c r="T102" s="460"/>
      <c r="U102" s="474">
        <f>SUM(U103:U111)</f>
        <v>-105208182</v>
      </c>
      <c r="V102" s="448"/>
      <c r="W102" s="474">
        <f>SUM(W103:W111)</f>
        <v>-51132785</v>
      </c>
      <c r="X102" s="460">
        <f>+Q102-W102</f>
        <v>0</v>
      </c>
      <c r="Z102" s="460"/>
      <c r="AG102" s="447"/>
    </row>
    <row r="103" spans="2:33" ht="12">
      <c r="B103" s="455"/>
      <c r="C103" s="480" t="s">
        <v>321</v>
      </c>
      <c r="D103" s="474">
        <v>9606542</v>
      </c>
      <c r="E103" s="475">
        <v>5505673</v>
      </c>
      <c r="F103" s="474">
        <v>8858425</v>
      </c>
      <c r="G103" s="475">
        <v>3150826</v>
      </c>
      <c r="H103" s="474">
        <v>24331848</v>
      </c>
      <c r="I103" s="475">
        <v>28168116</v>
      </c>
      <c r="J103" s="474">
        <v>3617765</v>
      </c>
      <c r="K103" s="475">
        <v>2419986</v>
      </c>
      <c r="L103" s="474">
        <v>951916</v>
      </c>
      <c r="M103" s="475">
        <v>2093583</v>
      </c>
      <c r="N103" s="474">
        <v>-528859</v>
      </c>
      <c r="O103" s="475">
        <v>-796913</v>
      </c>
      <c r="P103" s="474">
        <f aca="true" t="shared" si="33" ref="P103:P110">+N103+L103+J103+H103+F103+D103</f>
        <v>46837637</v>
      </c>
      <c r="Q103" s="475">
        <f aca="true" t="shared" si="34" ref="Q103:Q110">+E103+G103+I103+K103+M103+O103</f>
        <v>40541271</v>
      </c>
      <c r="S103" s="448"/>
      <c r="T103" s="460"/>
      <c r="U103" s="474">
        <f>+'[1]Segmentos LN resumen'!O103</f>
        <v>46837637</v>
      </c>
      <c r="V103" s="448">
        <f>+P103-U103</f>
        <v>0</v>
      </c>
      <c r="W103" s="474">
        <f>+'[1]Segmentos LN resumen'!Q103</f>
        <v>40541271</v>
      </c>
      <c r="X103" s="460">
        <f>+Q103-W103</f>
        <v>0</v>
      </c>
      <c r="Z103" s="460"/>
      <c r="AG103" s="447"/>
    </row>
    <row r="104" spans="2:33" ht="12">
      <c r="B104" s="476"/>
      <c r="C104" s="466" t="s">
        <v>322</v>
      </c>
      <c r="D104" s="478">
        <v>8673512</v>
      </c>
      <c r="E104" s="479">
        <v>5498732</v>
      </c>
      <c r="F104" s="478">
        <v>7229471</v>
      </c>
      <c r="G104" s="479">
        <v>2002846</v>
      </c>
      <c r="H104" s="478">
        <v>2210519</v>
      </c>
      <c r="I104" s="479">
        <v>5806621</v>
      </c>
      <c r="J104" s="478">
        <v>2751768</v>
      </c>
      <c r="K104" s="479">
        <v>1621856</v>
      </c>
      <c r="L104" s="478">
        <v>367284</v>
      </c>
      <c r="M104" s="479">
        <v>794971</v>
      </c>
      <c r="N104" s="478"/>
      <c r="O104" s="479"/>
      <c r="P104" s="478">
        <f t="shared" si="33"/>
        <v>21232554</v>
      </c>
      <c r="Q104" s="479">
        <f t="shared" si="34"/>
        <v>15725026</v>
      </c>
      <c r="S104" s="448"/>
      <c r="T104" s="460"/>
      <c r="U104" s="478"/>
      <c r="V104" s="448"/>
      <c r="W104" s="478"/>
      <c r="X104" s="460"/>
      <c r="Z104" s="460"/>
      <c r="AG104" s="447"/>
    </row>
    <row r="105" spans="2:33" ht="12">
      <c r="B105" s="476"/>
      <c r="C105" s="466" t="s">
        <v>323</v>
      </c>
      <c r="D105" s="478">
        <f aca="true" t="shared" si="35" ref="D105:M105">+D103-D104</f>
        <v>933030</v>
      </c>
      <c r="E105" s="479">
        <f t="shared" si="35"/>
        <v>6941</v>
      </c>
      <c r="F105" s="478">
        <f t="shared" si="35"/>
        <v>1628954</v>
      </c>
      <c r="G105" s="479">
        <f t="shared" si="35"/>
        <v>1147980</v>
      </c>
      <c r="H105" s="478">
        <f t="shared" si="35"/>
        <v>22121329</v>
      </c>
      <c r="I105" s="479">
        <f t="shared" si="35"/>
        <v>22361495</v>
      </c>
      <c r="J105" s="478">
        <f t="shared" si="35"/>
        <v>865997</v>
      </c>
      <c r="K105" s="479">
        <f t="shared" si="35"/>
        <v>798130</v>
      </c>
      <c r="L105" s="478">
        <f t="shared" si="35"/>
        <v>584632</v>
      </c>
      <c r="M105" s="479">
        <f t="shared" si="35"/>
        <v>1298612</v>
      </c>
      <c r="N105" s="478">
        <v>-528859</v>
      </c>
      <c r="O105" s="479">
        <v>-796913</v>
      </c>
      <c r="P105" s="478">
        <f t="shared" si="33"/>
        <v>25605083</v>
      </c>
      <c r="Q105" s="479">
        <f t="shared" si="34"/>
        <v>24816245</v>
      </c>
      <c r="R105" s="460"/>
      <c r="S105" s="448"/>
      <c r="T105" s="460"/>
      <c r="U105" s="478"/>
      <c r="V105" s="448"/>
      <c r="W105" s="478"/>
      <c r="X105" s="460"/>
      <c r="Z105" s="460"/>
      <c r="AG105" s="447"/>
    </row>
    <row r="106" spans="2:33" ht="12">
      <c r="B106" s="455"/>
      <c r="C106" s="480" t="s">
        <v>324</v>
      </c>
      <c r="D106" s="474">
        <v>-5305248</v>
      </c>
      <c r="E106" s="475">
        <v>-6516784</v>
      </c>
      <c r="F106" s="474">
        <v>-75284665</v>
      </c>
      <c r="G106" s="475">
        <v>-23961986</v>
      </c>
      <c r="H106" s="474">
        <v>-41077859</v>
      </c>
      <c r="I106" s="475">
        <v>-39637155</v>
      </c>
      <c r="J106" s="474">
        <v>-34810464</v>
      </c>
      <c r="K106" s="475">
        <v>-17510783</v>
      </c>
      <c r="L106" s="474">
        <v>-6242668</v>
      </c>
      <c r="M106" s="475">
        <v>-6944494</v>
      </c>
      <c r="N106" s="474">
        <v>528859</v>
      </c>
      <c r="O106" s="475">
        <v>796915</v>
      </c>
      <c r="P106" s="474">
        <f t="shared" si="33"/>
        <v>-162192045</v>
      </c>
      <c r="Q106" s="475">
        <f t="shared" si="34"/>
        <v>-93774287</v>
      </c>
      <c r="S106" s="448"/>
      <c r="T106" s="460"/>
      <c r="U106" s="474">
        <f>+'[1]Segmentos LN resumen'!O106</f>
        <v>-162192045</v>
      </c>
      <c r="V106" s="448">
        <f>+P106-U106</f>
        <v>0</v>
      </c>
      <c r="W106" s="474">
        <f>+'[1]Segmentos LN resumen'!Q106</f>
        <v>-93774287</v>
      </c>
      <c r="X106" s="460">
        <f>+Q106-W106</f>
        <v>0</v>
      </c>
      <c r="Z106" s="460"/>
      <c r="AG106" s="447"/>
    </row>
    <row r="107" spans="2:33" ht="12">
      <c r="B107" s="476"/>
      <c r="C107" s="466" t="s">
        <v>325</v>
      </c>
      <c r="D107" s="478">
        <v>-39</v>
      </c>
      <c r="E107" s="479">
        <v>0</v>
      </c>
      <c r="F107" s="478">
        <v>-778642</v>
      </c>
      <c r="G107" s="479">
        <v>-2074605</v>
      </c>
      <c r="H107" s="478">
        <v>-6818947</v>
      </c>
      <c r="I107" s="479">
        <v>-3996505</v>
      </c>
      <c r="J107" s="478">
        <v>-3257829</v>
      </c>
      <c r="K107" s="479">
        <v>-1558110</v>
      </c>
      <c r="L107" s="478">
        <v>-1404567</v>
      </c>
      <c r="M107" s="479">
        <v>-1746980</v>
      </c>
      <c r="N107" s="478"/>
      <c r="O107" s="479"/>
      <c r="P107" s="478">
        <f t="shared" si="33"/>
        <v>-12260024</v>
      </c>
      <c r="Q107" s="479">
        <f t="shared" si="34"/>
        <v>-9376200</v>
      </c>
      <c r="S107" s="448"/>
      <c r="T107" s="460"/>
      <c r="U107" s="478"/>
      <c r="V107" s="448"/>
      <c r="W107" s="478"/>
      <c r="X107" s="460"/>
      <c r="Z107" s="460"/>
      <c r="AG107" s="447"/>
    </row>
    <row r="108" spans="2:33" ht="12">
      <c r="B108" s="476"/>
      <c r="C108" s="466" t="s">
        <v>326</v>
      </c>
      <c r="D108" s="478">
        <v>-3405329</v>
      </c>
      <c r="E108" s="479">
        <v>-3323806</v>
      </c>
      <c r="F108" s="478">
        <v>0</v>
      </c>
      <c r="G108" s="479">
        <v>0</v>
      </c>
      <c r="H108" s="478">
        <v>-11999875</v>
      </c>
      <c r="I108" s="479">
        <v>-15629214</v>
      </c>
      <c r="J108" s="478">
        <v>-28770941</v>
      </c>
      <c r="K108" s="479">
        <v>-24066065</v>
      </c>
      <c r="L108" s="478">
        <v>-4209191</v>
      </c>
      <c r="M108" s="479">
        <v>-4520042</v>
      </c>
      <c r="N108" s="478"/>
      <c r="O108" s="479"/>
      <c r="P108" s="478">
        <f t="shared" si="33"/>
        <v>-48385336</v>
      </c>
      <c r="Q108" s="479">
        <f t="shared" si="34"/>
        <v>-47539127</v>
      </c>
      <c r="S108" s="448"/>
      <c r="T108" s="460"/>
      <c r="U108" s="478"/>
      <c r="V108" s="448"/>
      <c r="W108" s="478"/>
      <c r="X108" s="460"/>
      <c r="Z108" s="460"/>
      <c r="AG108" s="447"/>
    </row>
    <row r="109" spans="2:33" ht="12">
      <c r="B109" s="476"/>
      <c r="C109" s="466" t="s">
        <v>327</v>
      </c>
      <c r="D109" s="478">
        <f aca="true" t="shared" si="36" ref="D109:M109">+D106-D107-D108</f>
        <v>-1899880</v>
      </c>
      <c r="E109" s="479">
        <f t="shared" si="36"/>
        <v>-3192978</v>
      </c>
      <c r="F109" s="478">
        <f t="shared" si="36"/>
        <v>-74506023</v>
      </c>
      <c r="G109" s="479">
        <f t="shared" si="36"/>
        <v>-21887381</v>
      </c>
      <c r="H109" s="478">
        <f t="shared" si="36"/>
        <v>-22259037</v>
      </c>
      <c r="I109" s="479">
        <f t="shared" si="36"/>
        <v>-20011436</v>
      </c>
      <c r="J109" s="478">
        <f t="shared" si="36"/>
        <v>-2781694</v>
      </c>
      <c r="K109" s="479">
        <f t="shared" si="36"/>
        <v>8113392</v>
      </c>
      <c r="L109" s="478">
        <f t="shared" si="36"/>
        <v>-628910</v>
      </c>
      <c r="M109" s="479">
        <f t="shared" si="36"/>
        <v>-677472</v>
      </c>
      <c r="N109" s="478">
        <f>-N105</f>
        <v>528859</v>
      </c>
      <c r="O109" s="479">
        <v>796915</v>
      </c>
      <c r="P109" s="478">
        <f t="shared" si="33"/>
        <v>-101546685</v>
      </c>
      <c r="Q109" s="479">
        <f t="shared" si="34"/>
        <v>-36858960</v>
      </c>
      <c r="R109" s="460"/>
      <c r="S109" s="448"/>
      <c r="T109" s="460"/>
      <c r="U109" s="478"/>
      <c r="V109" s="448"/>
      <c r="W109" s="478"/>
      <c r="X109" s="460"/>
      <c r="Z109" s="460"/>
      <c r="AG109" s="447"/>
    </row>
    <row r="110" spans="2:33" ht="12">
      <c r="B110" s="476"/>
      <c r="C110" s="466" t="s">
        <v>328</v>
      </c>
      <c r="D110" s="478">
        <v>-182690</v>
      </c>
      <c r="E110" s="479">
        <v>441423</v>
      </c>
      <c r="F110" s="478">
        <v>0</v>
      </c>
      <c r="G110" s="479">
        <v>0</v>
      </c>
      <c r="H110" s="478">
        <v>0</v>
      </c>
      <c r="I110" s="479">
        <v>0</v>
      </c>
      <c r="J110" s="478">
        <v>0</v>
      </c>
      <c r="K110" s="479">
        <v>0</v>
      </c>
      <c r="L110" s="478">
        <v>0</v>
      </c>
      <c r="M110" s="479">
        <v>0</v>
      </c>
      <c r="N110" s="478">
        <v>0</v>
      </c>
      <c r="O110" s="479">
        <v>0</v>
      </c>
      <c r="P110" s="478">
        <f t="shared" si="33"/>
        <v>-182690</v>
      </c>
      <c r="Q110" s="479">
        <f t="shared" si="34"/>
        <v>441423</v>
      </c>
      <c r="S110" s="448"/>
      <c r="T110" s="460"/>
      <c r="U110" s="478">
        <f>+'[1]Segmentos LN resumen'!O110</f>
        <v>-182690</v>
      </c>
      <c r="V110" s="448">
        <f>+P110-U110</f>
        <v>0</v>
      </c>
      <c r="W110" s="478">
        <f>+'[1]Segmentos LN resumen'!Q110</f>
        <v>441423</v>
      </c>
      <c r="X110" s="460">
        <f aca="true" t="shared" si="37" ref="X110:X130">+Q110-W110</f>
        <v>0</v>
      </c>
      <c r="Z110" s="460"/>
      <c r="AG110" s="447"/>
    </row>
    <row r="111" spans="2:33" ht="12">
      <c r="B111" s="476"/>
      <c r="C111" s="466" t="s">
        <v>329</v>
      </c>
      <c r="D111" s="474">
        <f>+D112+D113</f>
        <v>-10039945</v>
      </c>
      <c r="E111" s="475">
        <f aca="true" t="shared" si="38" ref="E111:Q111">+E112+E113</f>
        <v>8293593</v>
      </c>
      <c r="F111" s="474">
        <f t="shared" si="38"/>
        <v>14492967</v>
      </c>
      <c r="G111" s="475">
        <f t="shared" si="38"/>
        <v>-3430591</v>
      </c>
      <c r="H111" s="474">
        <f t="shared" si="38"/>
        <v>5109558</v>
      </c>
      <c r="I111" s="475">
        <f t="shared" si="38"/>
        <v>8997700</v>
      </c>
      <c r="J111" s="474">
        <f t="shared" si="38"/>
        <v>554945</v>
      </c>
      <c r="K111" s="475">
        <f t="shared" si="38"/>
        <v>131575</v>
      </c>
      <c r="L111" s="474">
        <f t="shared" si="38"/>
        <v>211391</v>
      </c>
      <c r="M111" s="475">
        <f t="shared" si="38"/>
        <v>-1894912</v>
      </c>
      <c r="N111" s="474">
        <f t="shared" si="38"/>
        <v>0</v>
      </c>
      <c r="O111" s="475">
        <f t="shared" si="38"/>
        <v>-10438557</v>
      </c>
      <c r="P111" s="474">
        <f t="shared" si="38"/>
        <v>10328916</v>
      </c>
      <c r="Q111" s="475">
        <f t="shared" si="38"/>
        <v>1658808</v>
      </c>
      <c r="S111" s="448"/>
      <c r="T111" s="460"/>
      <c r="U111" s="474">
        <f>+U112+U113</f>
        <v>10328916</v>
      </c>
      <c r="V111" s="448">
        <f>+P111-U111</f>
        <v>0</v>
      </c>
      <c r="W111" s="474">
        <f>+W112+W113</f>
        <v>1658808</v>
      </c>
      <c r="X111" s="460">
        <f t="shared" si="37"/>
        <v>0</v>
      </c>
      <c r="Z111" s="460"/>
      <c r="AG111" s="447"/>
    </row>
    <row r="112" spans="2:33" ht="12">
      <c r="B112" s="476"/>
      <c r="C112" s="477" t="s">
        <v>330</v>
      </c>
      <c r="D112" s="478">
        <v>5901790</v>
      </c>
      <c r="E112" s="479">
        <v>24626260</v>
      </c>
      <c r="F112" s="478">
        <v>33618144</v>
      </c>
      <c r="G112" s="479">
        <v>1524605</v>
      </c>
      <c r="H112" s="478">
        <v>12428544</v>
      </c>
      <c r="I112" s="479">
        <v>14293253</v>
      </c>
      <c r="J112" s="478">
        <v>2049241</v>
      </c>
      <c r="K112" s="479">
        <v>662809</v>
      </c>
      <c r="L112" s="478">
        <v>2949267</v>
      </c>
      <c r="M112" s="479">
        <v>1015222</v>
      </c>
      <c r="N112" s="478">
        <v>-6667207</v>
      </c>
      <c r="O112" s="479">
        <v>-18529783</v>
      </c>
      <c r="P112" s="478">
        <f>+N112+L112+J112+H112+F112+D112</f>
        <v>50279779</v>
      </c>
      <c r="Q112" s="479">
        <f>+E112+G112+I112+K112+M112+O112</f>
        <v>23592366</v>
      </c>
      <c r="S112" s="448"/>
      <c r="T112" s="460"/>
      <c r="U112" s="478">
        <f>+'[1]Segmentos LN resumen'!O112</f>
        <v>50279779</v>
      </c>
      <c r="V112" s="448">
        <f>+P112-U112</f>
        <v>0</v>
      </c>
      <c r="W112" s="478">
        <f>+'[1]Segmentos LN resumen'!Q112</f>
        <v>23592366</v>
      </c>
      <c r="X112" s="460">
        <f t="shared" si="37"/>
        <v>0</v>
      </c>
      <c r="Z112" s="460"/>
      <c r="AG112" s="447"/>
    </row>
    <row r="113" spans="2:33" ht="12">
      <c r="B113" s="476"/>
      <c r="C113" s="477" t="s">
        <v>331</v>
      </c>
      <c r="D113" s="478">
        <v>-15941735</v>
      </c>
      <c r="E113" s="479">
        <v>-16332667</v>
      </c>
      <c r="F113" s="478">
        <v>-19125177</v>
      </c>
      <c r="G113" s="479">
        <v>-4955196</v>
      </c>
      <c r="H113" s="478">
        <v>-7318986</v>
      </c>
      <c r="I113" s="479">
        <v>-5295553</v>
      </c>
      <c r="J113" s="478">
        <v>-1494296</v>
      </c>
      <c r="K113" s="479">
        <v>-531234</v>
      </c>
      <c r="L113" s="478">
        <v>-2737876</v>
      </c>
      <c r="M113" s="479">
        <v>-2910134</v>
      </c>
      <c r="N113" s="478">
        <v>6667207</v>
      </c>
      <c r="O113" s="479">
        <v>8091226</v>
      </c>
      <c r="P113" s="478">
        <f>+N113+L113+J113+H113+F113+D113</f>
        <v>-39950863</v>
      </c>
      <c r="Q113" s="479">
        <f>+E113+G113+I113+K113+M113+O113</f>
        <v>-21933558</v>
      </c>
      <c r="S113" s="448"/>
      <c r="T113" s="460"/>
      <c r="U113" s="478">
        <f>+'[1]Segmentos LN resumen'!O113</f>
        <v>-39950863</v>
      </c>
      <c r="V113" s="448">
        <f>+P113-U113</f>
        <v>0</v>
      </c>
      <c r="W113" s="478">
        <f>+'[1]Segmentos LN resumen'!Q113</f>
        <v>-21933558</v>
      </c>
      <c r="X113" s="460">
        <f t="shared" si="37"/>
        <v>0</v>
      </c>
      <c r="Z113" s="460"/>
      <c r="AG113" s="447"/>
    </row>
    <row r="114" spans="4:33" ht="6.75" customHeight="1"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S114" s="448"/>
      <c r="T114" s="460"/>
      <c r="U114" s="460"/>
      <c r="V114" s="448"/>
      <c r="W114" s="460"/>
      <c r="X114" s="460">
        <f t="shared" si="37"/>
        <v>0</v>
      </c>
      <c r="Z114" s="460"/>
      <c r="AG114" s="447"/>
    </row>
    <row r="115" spans="2:33" ht="36" customHeight="1">
      <c r="B115" s="487"/>
      <c r="C115" s="466" t="s">
        <v>332</v>
      </c>
      <c r="D115" s="478">
        <v>-44908</v>
      </c>
      <c r="E115" s="479">
        <v>-8635</v>
      </c>
      <c r="F115" s="478">
        <v>321546</v>
      </c>
      <c r="G115" s="479">
        <v>9462</v>
      </c>
      <c r="H115" s="478">
        <v>0</v>
      </c>
      <c r="I115" s="479">
        <v>0</v>
      </c>
      <c r="J115" s="478">
        <v>409949</v>
      </c>
      <c r="K115" s="479">
        <v>322047</v>
      </c>
      <c r="L115" s="478">
        <v>0</v>
      </c>
      <c r="M115" s="479">
        <v>0</v>
      </c>
      <c r="N115" s="478">
        <v>0</v>
      </c>
      <c r="O115" s="479">
        <v>0</v>
      </c>
      <c r="P115" s="478">
        <f>+N115+L115+J115+H115+F115+D115</f>
        <v>686587</v>
      </c>
      <c r="Q115" s="479">
        <f>+E115+G115+I115+K115+M115+O115</f>
        <v>322874</v>
      </c>
      <c r="S115" s="448"/>
      <c r="T115" s="460"/>
      <c r="U115" s="478">
        <f>+'[1]Segmentos LN resumen'!O115</f>
        <v>686587</v>
      </c>
      <c r="V115" s="448">
        <f>+P115-U115</f>
        <v>0</v>
      </c>
      <c r="W115" s="478">
        <f>+'[1]Segmentos LN resumen'!Q115</f>
        <v>322874</v>
      </c>
      <c r="X115" s="460">
        <f t="shared" si="37"/>
        <v>0</v>
      </c>
      <c r="Z115" s="460"/>
      <c r="AG115" s="447"/>
    </row>
    <row r="116" spans="2:33" ht="12">
      <c r="B116" s="488"/>
      <c r="C116" s="466" t="s">
        <v>333</v>
      </c>
      <c r="D116" s="474">
        <f>+D117+D118</f>
        <v>6265</v>
      </c>
      <c r="E116" s="459">
        <f aca="true" t="shared" si="39" ref="E116:P116">+E117+E118</f>
        <v>0</v>
      </c>
      <c r="F116" s="474">
        <f t="shared" si="39"/>
        <v>-54292</v>
      </c>
      <c r="G116" s="459">
        <f t="shared" si="39"/>
        <v>0</v>
      </c>
      <c r="H116" s="474">
        <f t="shared" si="39"/>
        <v>-1798439</v>
      </c>
      <c r="I116" s="459">
        <f t="shared" si="39"/>
        <v>0</v>
      </c>
      <c r="J116" s="474">
        <f t="shared" si="39"/>
        <v>-950052</v>
      </c>
      <c r="K116" s="459">
        <f t="shared" si="39"/>
        <v>11457</v>
      </c>
      <c r="L116" s="474">
        <f t="shared" si="39"/>
        <v>151768</v>
      </c>
      <c r="M116" s="459">
        <f t="shared" si="39"/>
        <v>0</v>
      </c>
      <c r="N116" s="474">
        <f t="shared" si="39"/>
        <v>0</v>
      </c>
      <c r="O116" s="459">
        <f t="shared" si="39"/>
        <v>0</v>
      </c>
      <c r="P116" s="474">
        <f t="shared" si="39"/>
        <v>-2644750</v>
      </c>
      <c r="Q116" s="459">
        <f>+Q117+Q118</f>
        <v>11457</v>
      </c>
      <c r="S116" s="448"/>
      <c r="T116" s="460"/>
      <c r="U116" s="474">
        <f>+U117+U118</f>
        <v>-2644750</v>
      </c>
      <c r="V116" s="448">
        <f>+P116-U116</f>
        <v>0</v>
      </c>
      <c r="W116" s="474">
        <f>+W117+W118</f>
        <v>11457</v>
      </c>
      <c r="X116" s="460">
        <f t="shared" si="37"/>
        <v>0</v>
      </c>
      <c r="Z116" s="460"/>
      <c r="AG116" s="447"/>
    </row>
    <row r="117" spans="2:33" ht="12">
      <c r="B117" s="455"/>
      <c r="C117" s="477" t="s">
        <v>334</v>
      </c>
      <c r="D117" s="478">
        <v>265</v>
      </c>
      <c r="E117" s="479">
        <v>0</v>
      </c>
      <c r="F117" s="478">
        <v>0</v>
      </c>
      <c r="G117" s="479">
        <v>0</v>
      </c>
      <c r="H117" s="478">
        <v>0</v>
      </c>
      <c r="I117" s="479">
        <v>0</v>
      </c>
      <c r="J117" s="478">
        <v>0</v>
      </c>
      <c r="K117" s="479">
        <v>0</v>
      </c>
      <c r="L117" s="478">
        <v>0</v>
      </c>
      <c r="M117" s="479">
        <v>0</v>
      </c>
      <c r="N117" s="478">
        <v>0</v>
      </c>
      <c r="O117" s="479">
        <v>0</v>
      </c>
      <c r="P117" s="478">
        <f>+N117+L117+J117+H117+F117+D117</f>
        <v>265</v>
      </c>
      <c r="Q117" s="479">
        <f>+E117+G117+I117+K117+M117+O117</f>
        <v>0</v>
      </c>
      <c r="S117" s="448"/>
      <c r="T117" s="460"/>
      <c r="U117" s="478">
        <f>+'[1]Segmentos LN resumen'!O117</f>
        <v>265</v>
      </c>
      <c r="V117" s="448">
        <f>+P117-U117</f>
        <v>0</v>
      </c>
      <c r="W117" s="478">
        <f>+'[1]Segmentos LN resumen'!Q117</f>
        <v>0</v>
      </c>
      <c r="X117" s="460">
        <f t="shared" si="37"/>
        <v>0</v>
      </c>
      <c r="Z117" s="460"/>
      <c r="AG117" s="447"/>
    </row>
    <row r="118" spans="2:33" ht="12">
      <c r="B118" s="455"/>
      <c r="C118" s="477" t="s">
        <v>335</v>
      </c>
      <c r="D118" s="478">
        <v>6000</v>
      </c>
      <c r="E118" s="479">
        <v>0</v>
      </c>
      <c r="F118" s="478">
        <v>-54292</v>
      </c>
      <c r="G118" s="479">
        <v>0</v>
      </c>
      <c r="H118" s="478">
        <v>-1798439</v>
      </c>
      <c r="I118" s="479">
        <v>0</v>
      </c>
      <c r="J118" s="478">
        <v>-950052</v>
      </c>
      <c r="K118" s="479">
        <v>11457</v>
      </c>
      <c r="L118" s="478">
        <v>151768</v>
      </c>
      <c r="M118" s="479">
        <v>0</v>
      </c>
      <c r="N118" s="478">
        <v>0</v>
      </c>
      <c r="O118" s="479">
        <v>0</v>
      </c>
      <c r="P118" s="478">
        <f>+N118+L118+J118+H118+F118+D118</f>
        <v>-2645015</v>
      </c>
      <c r="Q118" s="479">
        <f>+E118+G118+I118+K118+M118+O118</f>
        <v>11457</v>
      </c>
      <c r="S118" s="448"/>
      <c r="T118" s="460"/>
      <c r="U118" s="478">
        <f>+'[1]Segmentos LN resumen'!O118</f>
        <v>-2645015</v>
      </c>
      <c r="V118" s="448">
        <f>+P118-U118</f>
        <v>0</v>
      </c>
      <c r="W118" s="478">
        <f>+'[1]Segmentos LN resumen'!Q118</f>
        <v>11457</v>
      </c>
      <c r="X118" s="460">
        <f t="shared" si="37"/>
        <v>0</v>
      </c>
      <c r="Z118" s="460"/>
      <c r="AG118" s="447"/>
    </row>
    <row r="119" spans="4:33" ht="6" customHeight="1">
      <c r="D119" s="460"/>
      <c r="E119" s="460"/>
      <c r="F119" s="460"/>
      <c r="G119" s="460"/>
      <c r="H119" s="460"/>
      <c r="I119" s="460"/>
      <c r="J119" s="460"/>
      <c r="K119" s="460"/>
      <c r="L119" s="460"/>
      <c r="M119" s="460"/>
      <c r="N119" s="460"/>
      <c r="O119" s="460"/>
      <c r="P119" s="460"/>
      <c r="Q119" s="460"/>
      <c r="S119" s="448"/>
      <c r="T119" s="460"/>
      <c r="U119" s="460"/>
      <c r="V119" s="448"/>
      <c r="W119" s="460"/>
      <c r="X119" s="460">
        <f t="shared" si="37"/>
        <v>0</v>
      </c>
      <c r="Z119" s="460"/>
      <c r="AG119" s="447"/>
    </row>
    <row r="120" spans="2:33" ht="12">
      <c r="B120" s="455" t="s">
        <v>336</v>
      </c>
      <c r="C120" s="480"/>
      <c r="D120" s="474">
        <f>+D100+D102+D115+D116</f>
        <v>-14091154</v>
      </c>
      <c r="E120" s="459">
        <f aca="true" t="shared" si="40" ref="E120:P120">+E100+E102+E115+E116</f>
        <v>6189117</v>
      </c>
      <c r="F120" s="474">
        <f t="shared" si="40"/>
        <v>-17769143</v>
      </c>
      <c r="G120" s="459">
        <f t="shared" si="40"/>
        <v>12030688</v>
      </c>
      <c r="H120" s="474">
        <f t="shared" si="40"/>
        <v>59260793</v>
      </c>
      <c r="I120" s="459">
        <f t="shared" si="40"/>
        <v>86394886</v>
      </c>
      <c r="J120" s="474">
        <f t="shared" si="40"/>
        <v>127318621</v>
      </c>
      <c r="K120" s="459">
        <f t="shared" si="40"/>
        <v>129537852</v>
      </c>
      <c r="L120" s="474">
        <f t="shared" si="40"/>
        <v>76162974</v>
      </c>
      <c r="M120" s="459">
        <f t="shared" si="40"/>
        <v>55340583</v>
      </c>
      <c r="N120" s="474">
        <f t="shared" si="40"/>
        <v>0</v>
      </c>
      <c r="O120" s="459">
        <f t="shared" si="40"/>
        <v>-10438555</v>
      </c>
      <c r="P120" s="474">
        <f t="shared" si="40"/>
        <v>230882091</v>
      </c>
      <c r="Q120" s="459">
        <f>+Q100+Q102+Q115+Q116</f>
        <v>279054571</v>
      </c>
      <c r="S120" s="448"/>
      <c r="T120" s="460"/>
      <c r="U120" s="474">
        <f>+U100+U102+U115+U116</f>
        <v>230882091</v>
      </c>
      <c r="V120" s="448">
        <f>+P120-U120</f>
        <v>0</v>
      </c>
      <c r="W120" s="474">
        <f>+W100+W102+W115+W116</f>
        <v>279054571</v>
      </c>
      <c r="X120" s="460">
        <f t="shared" si="37"/>
        <v>0</v>
      </c>
      <c r="Z120" s="460"/>
      <c r="AG120" s="447"/>
    </row>
    <row r="121" spans="4:33" ht="6.75" customHeight="1">
      <c r="D121" s="460"/>
      <c r="E121" s="460"/>
      <c r="F121" s="460"/>
      <c r="G121" s="460"/>
      <c r="H121" s="460"/>
      <c r="I121" s="460"/>
      <c r="J121" s="460"/>
      <c r="K121" s="460"/>
      <c r="L121" s="460"/>
      <c r="M121" s="460"/>
      <c r="N121" s="460"/>
      <c r="O121" s="460"/>
      <c r="P121" s="460"/>
      <c r="Q121" s="460"/>
      <c r="S121" s="448"/>
      <c r="T121" s="460"/>
      <c r="U121" s="460"/>
      <c r="V121" s="448"/>
      <c r="W121" s="460"/>
      <c r="X121" s="460">
        <f t="shared" si="37"/>
        <v>0</v>
      </c>
      <c r="Z121" s="460"/>
      <c r="AG121" s="447"/>
    </row>
    <row r="122" spans="2:33" ht="12">
      <c r="B122" s="476"/>
      <c r="C122" s="466" t="s">
        <v>337</v>
      </c>
      <c r="D122" s="478">
        <v>48345245</v>
      </c>
      <c r="E122" s="479">
        <v>16551116</v>
      </c>
      <c r="F122" s="478">
        <v>-10106052</v>
      </c>
      <c r="G122" s="479">
        <v>-1610130</v>
      </c>
      <c r="H122" s="478">
        <v>-20336063</v>
      </c>
      <c r="I122" s="479">
        <v>-24894384</v>
      </c>
      <c r="J122" s="478">
        <v>-54499480</v>
      </c>
      <c r="K122" s="479">
        <v>-53790052</v>
      </c>
      <c r="L122" s="478">
        <v>-21579753</v>
      </c>
      <c r="M122" s="479">
        <v>-19297393</v>
      </c>
      <c r="N122" s="478">
        <v>0</v>
      </c>
      <c r="O122" s="479">
        <v>0</v>
      </c>
      <c r="P122" s="478">
        <f>+N122+L122+J122+H122+F122+D122</f>
        <v>-58176103</v>
      </c>
      <c r="Q122" s="479">
        <f>+E122+G122+I122+K122+M122+O122</f>
        <v>-83040843</v>
      </c>
      <c r="S122" s="448"/>
      <c r="T122" s="460"/>
      <c r="U122" s="478">
        <f>+'[1]Segmentos LN resumen'!O122</f>
        <v>-58176103</v>
      </c>
      <c r="V122" s="448">
        <f>+P122-U122</f>
        <v>0</v>
      </c>
      <c r="W122" s="478">
        <f>+'[1]Segmentos LN resumen'!Q122</f>
        <v>-83040843</v>
      </c>
      <c r="X122" s="460">
        <f t="shared" si="37"/>
        <v>0</v>
      </c>
      <c r="Z122" s="460"/>
      <c r="AG122" s="447"/>
    </row>
    <row r="123" spans="4:33" ht="6.75" customHeight="1">
      <c r="D123" s="460"/>
      <c r="E123" s="460"/>
      <c r="F123" s="460"/>
      <c r="G123" s="460"/>
      <c r="H123" s="460"/>
      <c r="I123" s="460"/>
      <c r="J123" s="460"/>
      <c r="K123" s="460"/>
      <c r="L123" s="460"/>
      <c r="M123" s="460"/>
      <c r="N123" s="460"/>
      <c r="O123" s="460"/>
      <c r="P123" s="460"/>
      <c r="Q123" s="460"/>
      <c r="S123" s="448"/>
      <c r="T123" s="460"/>
      <c r="U123" s="460"/>
      <c r="V123" s="448"/>
      <c r="W123" s="460"/>
      <c r="X123" s="460">
        <f t="shared" si="37"/>
        <v>0</v>
      </c>
      <c r="Z123" s="460"/>
      <c r="AG123" s="447"/>
    </row>
    <row r="124" spans="2:33" ht="12">
      <c r="B124" s="455" t="s">
        <v>338</v>
      </c>
      <c r="C124" s="480"/>
      <c r="D124" s="474">
        <f>+D120+D122</f>
        <v>34254091</v>
      </c>
      <c r="E124" s="475">
        <f aca="true" t="shared" si="41" ref="E124:Q124">+E120+E122</f>
        <v>22740233</v>
      </c>
      <c r="F124" s="474">
        <f t="shared" si="41"/>
        <v>-27875195</v>
      </c>
      <c r="G124" s="475">
        <f t="shared" si="41"/>
        <v>10420558</v>
      </c>
      <c r="H124" s="474">
        <f t="shared" si="41"/>
        <v>38924730</v>
      </c>
      <c r="I124" s="475">
        <f t="shared" si="41"/>
        <v>61500502</v>
      </c>
      <c r="J124" s="474">
        <f t="shared" si="41"/>
        <v>72819141</v>
      </c>
      <c r="K124" s="475">
        <f t="shared" si="41"/>
        <v>75747800</v>
      </c>
      <c r="L124" s="474">
        <f t="shared" si="41"/>
        <v>54583221</v>
      </c>
      <c r="M124" s="475">
        <f t="shared" si="41"/>
        <v>36043190</v>
      </c>
      <c r="N124" s="474">
        <f t="shared" si="41"/>
        <v>0</v>
      </c>
      <c r="O124" s="475">
        <f t="shared" si="41"/>
        <v>-10438555</v>
      </c>
      <c r="P124" s="474">
        <f t="shared" si="41"/>
        <v>172705988</v>
      </c>
      <c r="Q124" s="475">
        <f t="shared" si="41"/>
        <v>196013728</v>
      </c>
      <c r="S124" s="448"/>
      <c r="T124" s="460"/>
      <c r="U124" s="474">
        <f>+U120+U122</f>
        <v>172705988</v>
      </c>
      <c r="V124" s="448">
        <f>+P124-U124</f>
        <v>0</v>
      </c>
      <c r="W124" s="474">
        <f>+W120+W122</f>
        <v>196013728</v>
      </c>
      <c r="X124" s="460">
        <f t="shared" si="37"/>
        <v>0</v>
      </c>
      <c r="Z124" s="460"/>
      <c r="AG124" s="447"/>
    </row>
    <row r="125" spans="2:33" ht="12">
      <c r="B125" s="476"/>
      <c r="C125" s="466" t="s">
        <v>339</v>
      </c>
      <c r="D125" s="478">
        <v>113902237</v>
      </c>
      <c r="E125" s="479">
        <v>35132750</v>
      </c>
      <c r="F125" s="478">
        <v>0</v>
      </c>
      <c r="G125" s="479">
        <v>0</v>
      </c>
      <c r="H125" s="478">
        <v>0</v>
      </c>
      <c r="I125" s="479"/>
      <c r="J125" s="478">
        <v>0</v>
      </c>
      <c r="K125" s="479"/>
      <c r="L125" s="478">
        <v>0</v>
      </c>
      <c r="M125" s="479"/>
      <c r="N125" s="478">
        <v>0</v>
      </c>
      <c r="O125" s="479">
        <v>-62317</v>
      </c>
      <c r="P125" s="478">
        <f>+N125+L125+J125+H125+F125+D125</f>
        <v>113902237</v>
      </c>
      <c r="Q125" s="479">
        <f>+E125+G125+I125+K125+M125+O125</f>
        <v>35070433</v>
      </c>
      <c r="S125" s="448"/>
      <c r="T125" s="460"/>
      <c r="U125" s="478">
        <f>+'[1]Segmentos LN resumen'!O125</f>
        <v>113902237</v>
      </c>
      <c r="V125" s="448">
        <f>+P125-U125</f>
        <v>0</v>
      </c>
      <c r="W125" s="478">
        <f>+'[1]Segmentos LN resumen'!Q125</f>
        <v>35070433</v>
      </c>
      <c r="X125" s="460">
        <f t="shared" si="37"/>
        <v>0</v>
      </c>
      <c r="Z125" s="460"/>
      <c r="AG125" s="447"/>
    </row>
    <row r="126" spans="2:33" ht="12">
      <c r="B126" s="455" t="s">
        <v>340</v>
      </c>
      <c r="C126" s="466"/>
      <c r="D126" s="474">
        <f>+D124+D125</f>
        <v>148156328</v>
      </c>
      <c r="E126" s="475">
        <f aca="true" t="shared" si="42" ref="E126:Q126">+E124+E125</f>
        <v>57872983</v>
      </c>
      <c r="F126" s="474">
        <f t="shared" si="42"/>
        <v>-27875195</v>
      </c>
      <c r="G126" s="475">
        <f t="shared" si="42"/>
        <v>10420558</v>
      </c>
      <c r="H126" s="474">
        <f t="shared" si="42"/>
        <v>38924730</v>
      </c>
      <c r="I126" s="475">
        <f t="shared" si="42"/>
        <v>61500502</v>
      </c>
      <c r="J126" s="474">
        <f t="shared" si="42"/>
        <v>72819141</v>
      </c>
      <c r="K126" s="475">
        <f t="shared" si="42"/>
        <v>75747800</v>
      </c>
      <c r="L126" s="474">
        <f t="shared" si="42"/>
        <v>54583221</v>
      </c>
      <c r="M126" s="475">
        <f t="shared" si="42"/>
        <v>36043190</v>
      </c>
      <c r="N126" s="474">
        <f t="shared" si="42"/>
        <v>0</v>
      </c>
      <c r="O126" s="475">
        <f t="shared" si="42"/>
        <v>-10500872</v>
      </c>
      <c r="P126" s="474">
        <f t="shared" si="42"/>
        <v>286608225</v>
      </c>
      <c r="Q126" s="475">
        <f t="shared" si="42"/>
        <v>231084161</v>
      </c>
      <c r="S126" s="448"/>
      <c r="T126" s="460"/>
      <c r="U126" s="474">
        <f>+U124+U125</f>
        <v>286608225</v>
      </c>
      <c r="V126" s="448">
        <f>+P126-U126</f>
        <v>0</v>
      </c>
      <c r="W126" s="474">
        <f>+W124+W125</f>
        <v>231084161</v>
      </c>
      <c r="X126" s="460">
        <f t="shared" si="37"/>
        <v>0</v>
      </c>
      <c r="Z126" s="460"/>
      <c r="AG126" s="447"/>
    </row>
    <row r="127" spans="4:33" ht="8.25" customHeight="1"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S127" s="448"/>
      <c r="T127" s="460"/>
      <c r="U127" s="460"/>
      <c r="V127" s="448"/>
      <c r="W127" s="460"/>
      <c r="X127" s="460">
        <f t="shared" si="37"/>
        <v>0</v>
      </c>
      <c r="Z127" s="460"/>
      <c r="AG127" s="447"/>
    </row>
    <row r="128" spans="2:33" ht="12">
      <c r="B128" s="476"/>
      <c r="C128" s="466" t="s">
        <v>341</v>
      </c>
      <c r="D128" s="474">
        <f aca="true" t="shared" si="43" ref="D128:O128">+D126</f>
        <v>148156328</v>
      </c>
      <c r="E128" s="475">
        <f t="shared" si="43"/>
        <v>57872983</v>
      </c>
      <c r="F128" s="474">
        <f t="shared" si="43"/>
        <v>-27875195</v>
      </c>
      <c r="G128" s="475">
        <f t="shared" si="43"/>
        <v>10420558</v>
      </c>
      <c r="H128" s="474">
        <f t="shared" si="43"/>
        <v>38924730</v>
      </c>
      <c r="I128" s="475">
        <f t="shared" si="43"/>
        <v>61500502</v>
      </c>
      <c r="J128" s="474">
        <f t="shared" si="43"/>
        <v>72819141</v>
      </c>
      <c r="K128" s="475">
        <f t="shared" si="43"/>
        <v>75747800</v>
      </c>
      <c r="L128" s="474">
        <f t="shared" si="43"/>
        <v>54583221</v>
      </c>
      <c r="M128" s="475">
        <f t="shared" si="43"/>
        <v>36043190</v>
      </c>
      <c r="N128" s="474">
        <f t="shared" si="43"/>
        <v>0</v>
      </c>
      <c r="O128" s="475">
        <f t="shared" si="43"/>
        <v>-10500872</v>
      </c>
      <c r="P128" s="474">
        <f>+P129+P130</f>
        <v>286608225</v>
      </c>
      <c r="Q128" s="475">
        <f>+Q129+Q130</f>
        <v>231084161</v>
      </c>
      <c r="R128" s="460"/>
      <c r="S128" s="448"/>
      <c r="T128" s="460"/>
      <c r="U128" s="474">
        <f>+'[1]Segmentos LN resumen'!O128</f>
        <v>286608225</v>
      </c>
      <c r="V128" s="448">
        <f>+P128-U128</f>
        <v>0</v>
      </c>
      <c r="W128" s="474">
        <f>+'[1]Segmentos LN resumen'!Q128</f>
        <v>231084161</v>
      </c>
      <c r="X128" s="460">
        <f t="shared" si="37"/>
        <v>0</v>
      </c>
      <c r="Z128" s="460"/>
      <c r="AG128" s="447"/>
    </row>
    <row r="129" spans="2:33" ht="12">
      <c r="B129" s="476"/>
      <c r="C129" s="480" t="s">
        <v>342</v>
      </c>
      <c r="D129" s="474"/>
      <c r="E129" s="479"/>
      <c r="F129" s="474"/>
      <c r="G129" s="479"/>
      <c r="H129" s="474"/>
      <c r="I129" s="479"/>
      <c r="J129" s="474"/>
      <c r="K129" s="479"/>
      <c r="L129" s="474"/>
      <c r="M129" s="479"/>
      <c r="N129" s="474"/>
      <c r="O129" s="479"/>
      <c r="P129" s="474">
        <v>176437108</v>
      </c>
      <c r="Q129" s="475">
        <v>153074436</v>
      </c>
      <c r="R129" s="460"/>
      <c r="S129" s="448"/>
      <c r="T129" s="460"/>
      <c r="U129" s="474">
        <f>+'[1]Segmentos LN resumen'!O129</f>
        <v>176437108</v>
      </c>
      <c r="V129" s="448">
        <f>+P129-U129</f>
        <v>0</v>
      </c>
      <c r="W129" s="474">
        <f>+'[1]Segmentos LN resumen'!Q129</f>
        <v>153074436</v>
      </c>
      <c r="X129" s="460">
        <f t="shared" si="37"/>
        <v>0</v>
      </c>
      <c r="Z129" s="460"/>
      <c r="AG129" s="447"/>
    </row>
    <row r="130" spans="2:33" ht="12">
      <c r="B130" s="476"/>
      <c r="C130" s="480" t="s">
        <v>343</v>
      </c>
      <c r="D130" s="478"/>
      <c r="E130" s="479"/>
      <c r="F130" s="478"/>
      <c r="G130" s="479"/>
      <c r="H130" s="478"/>
      <c r="I130" s="479"/>
      <c r="J130" s="478"/>
      <c r="K130" s="479"/>
      <c r="L130" s="478"/>
      <c r="M130" s="479"/>
      <c r="N130" s="478"/>
      <c r="O130" s="479"/>
      <c r="P130" s="474">
        <v>110171117</v>
      </c>
      <c r="Q130" s="475">
        <v>78009725</v>
      </c>
      <c r="R130" s="460"/>
      <c r="S130" s="448"/>
      <c r="T130" s="460"/>
      <c r="U130" s="474">
        <f>+'[1]Segmentos LN resumen'!O130</f>
        <v>110171117</v>
      </c>
      <c r="V130" s="448">
        <f>+P130-U130</f>
        <v>0</v>
      </c>
      <c r="W130" s="474">
        <f>+'[1]Segmentos LN resumen'!Q130</f>
        <v>78009725</v>
      </c>
      <c r="X130" s="460">
        <f t="shared" si="37"/>
        <v>0</v>
      </c>
      <c r="Z130" s="460"/>
      <c r="AG130" s="447"/>
    </row>
    <row r="131" spans="6:33" ht="12">
      <c r="F131" s="447"/>
      <c r="G131" s="447"/>
      <c r="H131" s="447"/>
      <c r="I131" s="447"/>
      <c r="S131" s="448"/>
      <c r="AG131" s="447"/>
    </row>
    <row r="132" spans="4:33" ht="12">
      <c r="D132" s="489"/>
      <c r="E132" s="489">
        <v>57872984.62825318</v>
      </c>
      <c r="F132" s="489"/>
      <c r="G132" s="489">
        <v>10420560.931843763</v>
      </c>
      <c r="H132" s="489"/>
      <c r="I132" s="489">
        <v>61500502.018849745</v>
      </c>
      <c r="J132" s="489"/>
      <c r="K132" s="489">
        <v>75747799.87755933</v>
      </c>
      <c r="L132" s="489"/>
      <c r="M132" s="489">
        <v>36043189.835319795</v>
      </c>
      <c r="N132" s="489"/>
      <c r="O132" s="489">
        <v>-10500871.497820616</v>
      </c>
      <c r="Z132" s="448"/>
      <c r="AG132" s="447"/>
    </row>
    <row r="133" spans="4:33" ht="12">
      <c r="D133" s="460"/>
      <c r="E133" s="448">
        <f>+E128-E132</f>
        <v>-1.6282531768083572</v>
      </c>
      <c r="F133" s="460"/>
      <c r="G133" s="448">
        <f>+G128-G132</f>
        <v>-2.93184376321733</v>
      </c>
      <c r="H133" s="460"/>
      <c r="I133" s="448">
        <f>+I128-I132</f>
        <v>-0.018849745392799377</v>
      </c>
      <c r="J133" s="460"/>
      <c r="K133" s="448">
        <f>+K128-K132</f>
        <v>0.12244066596031189</v>
      </c>
      <c r="L133" s="460"/>
      <c r="M133" s="448">
        <f>+M128-M132</f>
        <v>0.16468020528554916</v>
      </c>
      <c r="N133" s="460"/>
      <c r="O133" s="448">
        <f>+O128-O132</f>
        <v>-0.5021793842315674</v>
      </c>
      <c r="P133" s="448"/>
      <c r="Z133" s="448"/>
      <c r="AG133" s="447"/>
    </row>
    <row r="134" spans="7:33" ht="12">
      <c r="G134" s="447"/>
      <c r="H134" s="447"/>
      <c r="I134" s="447"/>
      <c r="S134" s="448"/>
      <c r="AG134" s="447"/>
    </row>
    <row r="135" spans="7:33" ht="12">
      <c r="G135" s="447"/>
      <c r="H135" s="447"/>
      <c r="I135" s="447"/>
      <c r="S135" s="448"/>
      <c r="AG135" s="447"/>
    </row>
    <row r="136" spans="2:33" ht="12" customHeight="1">
      <c r="B136" s="555" t="s">
        <v>3</v>
      </c>
      <c r="C136" s="556"/>
      <c r="D136" s="557" t="s">
        <v>33</v>
      </c>
      <c r="E136" s="558"/>
      <c r="F136" s="557" t="s">
        <v>10</v>
      </c>
      <c r="G136" s="558"/>
      <c r="H136" s="557" t="s">
        <v>51</v>
      </c>
      <c r="I136" s="558"/>
      <c r="J136" s="557" t="s">
        <v>14</v>
      </c>
      <c r="K136" s="558"/>
      <c r="L136" s="557" t="s">
        <v>12</v>
      </c>
      <c r="M136" s="558"/>
      <c r="N136" s="557" t="s">
        <v>30</v>
      </c>
      <c r="O136" s="558"/>
      <c r="P136" s="557" t="s">
        <v>249</v>
      </c>
      <c r="Q136" s="558"/>
      <c r="R136" s="460"/>
      <c r="AG136" s="447"/>
    </row>
    <row r="137" spans="2:33" ht="12">
      <c r="B137" s="563" t="s">
        <v>344</v>
      </c>
      <c r="C137" s="564"/>
      <c r="D137" s="450">
        <v>42460</v>
      </c>
      <c r="E137" s="451">
        <v>42094</v>
      </c>
      <c r="F137" s="450">
        <v>42369</v>
      </c>
      <c r="G137" s="451">
        <v>42094</v>
      </c>
      <c r="H137" s="450">
        <v>42369</v>
      </c>
      <c r="I137" s="451">
        <v>42094</v>
      </c>
      <c r="J137" s="450">
        <v>42369</v>
      </c>
      <c r="K137" s="451">
        <v>42094</v>
      </c>
      <c r="L137" s="450">
        <v>42369</v>
      </c>
      <c r="M137" s="451">
        <v>42094</v>
      </c>
      <c r="N137" s="450">
        <v>42369</v>
      </c>
      <c r="O137" s="451">
        <v>42094</v>
      </c>
      <c r="P137" s="450">
        <v>42369</v>
      </c>
      <c r="Q137" s="451">
        <v>42094</v>
      </c>
      <c r="R137" s="460"/>
      <c r="AG137" s="447"/>
    </row>
    <row r="138" spans="2:33" ht="12">
      <c r="B138" s="565"/>
      <c r="C138" s="566"/>
      <c r="D138" s="470" t="s">
        <v>23</v>
      </c>
      <c r="E138" s="471" t="s">
        <v>23</v>
      </c>
      <c r="F138" s="470" t="s">
        <v>23</v>
      </c>
      <c r="G138" s="471" t="s">
        <v>23</v>
      </c>
      <c r="H138" s="470" t="s">
        <v>23</v>
      </c>
      <c r="I138" s="471" t="s">
        <v>23</v>
      </c>
      <c r="J138" s="470" t="s">
        <v>23</v>
      </c>
      <c r="K138" s="471" t="s">
        <v>23</v>
      </c>
      <c r="L138" s="470" t="s">
        <v>23</v>
      </c>
      <c r="M138" s="471" t="s">
        <v>23</v>
      </c>
      <c r="N138" s="472" t="s">
        <v>23</v>
      </c>
      <c r="O138" s="471" t="s">
        <v>23</v>
      </c>
      <c r="P138" s="470" t="s">
        <v>23</v>
      </c>
      <c r="Q138" s="471" t="s">
        <v>23</v>
      </c>
      <c r="AG138" s="447"/>
    </row>
    <row r="139" spans="5:33" ht="12">
      <c r="E139" s="447"/>
      <c r="F139" s="447"/>
      <c r="G139" s="447"/>
      <c r="H139" s="447"/>
      <c r="I139" s="447"/>
      <c r="M139" s="490"/>
      <c r="AG139" s="447"/>
    </row>
    <row r="140" spans="2:33" ht="12">
      <c r="B140" s="455"/>
      <c r="C140" s="477" t="s">
        <v>345</v>
      </c>
      <c r="D140" s="457">
        <v>134578713</v>
      </c>
      <c r="E140" s="490">
        <v>76636522</v>
      </c>
      <c r="F140" s="457">
        <v>47454253</v>
      </c>
      <c r="G140" s="490">
        <v>97742250</v>
      </c>
      <c r="H140" s="457">
        <v>83864872</v>
      </c>
      <c r="I140" s="490">
        <v>66473327</v>
      </c>
      <c r="J140" s="457">
        <v>94540004</v>
      </c>
      <c r="K140" s="490">
        <v>102264432</v>
      </c>
      <c r="L140" s="457">
        <v>25933256</v>
      </c>
      <c r="M140" s="490">
        <v>46918032</v>
      </c>
      <c r="N140" s="478">
        <v>1052792</v>
      </c>
      <c r="O140" s="490">
        <v>-1122867</v>
      </c>
      <c r="P140" s="478">
        <f aca="true" t="shared" si="44" ref="P140:Q142">+F140+H140+J140+L140+N140+D140</f>
        <v>387423890</v>
      </c>
      <c r="Q140" s="490">
        <f t="shared" si="44"/>
        <v>388911696</v>
      </c>
      <c r="U140" s="474">
        <v>387423890</v>
      </c>
      <c r="V140" s="460">
        <f>+P140-U140</f>
        <v>0</v>
      </c>
      <c r="W140" s="474">
        <v>388911696</v>
      </c>
      <c r="X140" s="491">
        <f>+Q140-W140</f>
        <v>0</v>
      </c>
      <c r="Z140" s="460"/>
      <c r="AG140" s="447"/>
    </row>
    <row r="141" spans="2:33" ht="12">
      <c r="B141" s="455"/>
      <c r="C141" s="477" t="s">
        <v>346</v>
      </c>
      <c r="D141" s="457">
        <v>-57312342</v>
      </c>
      <c r="E141" s="490">
        <v>-92895847</v>
      </c>
      <c r="F141" s="457">
        <v>-26968647</v>
      </c>
      <c r="G141" s="490">
        <v>-84384320</v>
      </c>
      <c r="H141" s="457">
        <v>-39067827</v>
      </c>
      <c r="I141" s="490">
        <v>-65489049</v>
      </c>
      <c r="J141" s="457">
        <v>-54734644</v>
      </c>
      <c r="K141" s="490">
        <v>-89219267</v>
      </c>
      <c r="L141" s="457">
        <v>-28561849</v>
      </c>
      <c r="M141" s="490">
        <v>-57997595</v>
      </c>
      <c r="N141" s="478">
        <v>-24936821</v>
      </c>
      <c r="O141" s="490">
        <v>-64107657</v>
      </c>
      <c r="P141" s="478">
        <f t="shared" si="44"/>
        <v>-231582130</v>
      </c>
      <c r="Q141" s="490">
        <f t="shared" si="44"/>
        <v>-454093735</v>
      </c>
      <c r="U141" s="474">
        <v>-231582130</v>
      </c>
      <c r="V141" s="460">
        <f>+P141-U141</f>
        <v>0</v>
      </c>
      <c r="W141" s="474">
        <v>-454093735</v>
      </c>
      <c r="X141" s="491">
        <f>+Q141-W141</f>
        <v>0</v>
      </c>
      <c r="Z141" s="460"/>
      <c r="AG141" s="447"/>
    </row>
    <row r="142" spans="2:33" ht="12">
      <c r="B142" s="455"/>
      <c r="C142" s="477" t="s">
        <v>347</v>
      </c>
      <c r="D142" s="457">
        <v>-269974147</v>
      </c>
      <c r="E142" s="490">
        <v>-86229187</v>
      </c>
      <c r="F142" s="457">
        <v>-3890587</v>
      </c>
      <c r="G142" s="490">
        <v>-1550092</v>
      </c>
      <c r="H142" s="457">
        <v>10734989</v>
      </c>
      <c r="I142" s="490">
        <v>-20082047</v>
      </c>
      <c r="J142" s="457">
        <v>-6428541</v>
      </c>
      <c r="K142" s="490">
        <v>-243572501</v>
      </c>
      <c r="L142" s="457">
        <v>-7868292</v>
      </c>
      <c r="M142" s="490">
        <v>-26217944</v>
      </c>
      <c r="N142" s="478">
        <v>23834470</v>
      </c>
      <c r="O142" s="490">
        <v>65163377</v>
      </c>
      <c r="P142" s="478">
        <f t="shared" si="44"/>
        <v>-253592108</v>
      </c>
      <c r="Q142" s="490">
        <f t="shared" si="44"/>
        <v>-312488394</v>
      </c>
      <c r="U142" s="474">
        <v>-253592108</v>
      </c>
      <c r="V142" s="460">
        <f>+P142-U142</f>
        <v>0</v>
      </c>
      <c r="W142" s="474">
        <v>-312488394</v>
      </c>
      <c r="X142" s="491">
        <f>+Q142-W142</f>
        <v>0</v>
      </c>
      <c r="Z142" s="460"/>
      <c r="AG142" s="447"/>
    </row>
    <row r="143" spans="8:33" ht="12">
      <c r="H143" s="447"/>
      <c r="I143" s="447"/>
      <c r="AD143" s="448"/>
      <c r="AG143" s="447"/>
    </row>
    <row r="145" spans="5:9" ht="12">
      <c r="E145" s="447"/>
      <c r="F145" s="447"/>
      <c r="G145" s="447"/>
      <c r="H145" s="447"/>
      <c r="I145" s="447"/>
    </row>
    <row r="146" spans="5:15" ht="12">
      <c r="E146" s="447"/>
      <c r="F146" s="447"/>
      <c r="G146" s="447"/>
      <c r="H146" s="447"/>
      <c r="I146" s="447"/>
      <c r="L146" s="448"/>
      <c r="M146" s="448"/>
      <c r="N146" s="448"/>
      <c r="O146" s="448"/>
    </row>
    <row r="149" spans="5:9" ht="12">
      <c r="E149" s="447"/>
      <c r="F149" s="447"/>
      <c r="G149" s="447"/>
      <c r="H149" s="447"/>
      <c r="I149" s="447"/>
    </row>
    <row r="151" s="448" customFormat="1" ht="12"/>
    <row r="152" spans="4:33" ht="12">
      <c r="D152" s="492"/>
      <c r="G152" s="492"/>
      <c r="H152" s="447"/>
      <c r="I152" s="447"/>
      <c r="J152" s="492"/>
      <c r="M152" s="492"/>
      <c r="P152" s="492"/>
      <c r="S152" s="492"/>
      <c r="V152" s="492"/>
      <c r="W152" s="492"/>
      <c r="X152" s="492"/>
      <c r="Z152" s="448"/>
      <c r="AG152" s="447"/>
    </row>
    <row r="154" spans="4:33" ht="12" hidden="1">
      <c r="D154" s="489">
        <f>+D82+D90+D91+D92+D96+D97</f>
        <v>-13009238</v>
      </c>
      <c r="E154" s="489">
        <f>+E82+E90+E91+E92+E96+E97</f>
        <v>-1190543</v>
      </c>
      <c r="F154" s="489"/>
      <c r="G154" s="489" t="e">
        <f>+#REF!+#REF!+#REF!+#REF!+#REF!+#REF!</f>
        <v>#REF!</v>
      </c>
      <c r="H154" s="489">
        <f>+F82+F90+F91+F92+F96+F97</f>
        <v>-170581599</v>
      </c>
      <c r="I154" s="489"/>
      <c r="J154" s="489">
        <f>+G82+G90+G91+G92+G96+G97</f>
        <v>-178422121</v>
      </c>
      <c r="K154" s="489" t="e">
        <f>+#REF!+#REF!+#REF!+#REF!+#REF!+#REF!</f>
        <v>#REF!</v>
      </c>
      <c r="L154" s="489"/>
      <c r="M154" s="489">
        <f>+H82+H90+H91+H92+H96+H97</f>
        <v>-313419604</v>
      </c>
      <c r="N154" s="489">
        <f>+I82+I90+I91+I92+I96+I97</f>
        <v>-439706360</v>
      </c>
      <c r="O154" s="489"/>
      <c r="P154" s="489" t="e">
        <f>+#REF!+#REF!+#REF!+#REF!+#REF!+#REF!</f>
        <v>#REF!</v>
      </c>
      <c r="Q154" s="489">
        <f>+J82+J90+J91+J92+J96+J97</f>
        <v>-261347227</v>
      </c>
      <c r="R154" s="489"/>
      <c r="S154" s="489">
        <f>+K82+K90+K91+K92+K96+K97</f>
        <v>-211964160</v>
      </c>
      <c r="T154" s="489" t="e">
        <f>+#REF!+#REF!+#REF!+#REF!+#REF!+#REF!</f>
        <v>#REF!</v>
      </c>
      <c r="U154" s="489"/>
      <c r="V154" s="489">
        <f>+L82+L90+L91+L92+L96+L97</f>
        <v>-169131833</v>
      </c>
      <c r="W154" s="489">
        <f>+M82+M90+M91+M92+M96+M97</f>
        <v>-141992316</v>
      </c>
      <c r="X154" s="489"/>
      <c r="Y154" s="489" t="e">
        <f>+#REF!+#REF!+#REF!+#REF!+#REF!+#REF!</f>
        <v>#REF!</v>
      </c>
      <c r="AG154" s="447"/>
    </row>
  </sheetData>
  <sheetProtection/>
  <mergeCells count="36">
    <mergeCell ref="L136:M136"/>
    <mergeCell ref="N136:O136"/>
    <mergeCell ref="P136:Q136"/>
    <mergeCell ref="B137:C138"/>
    <mergeCell ref="B73:C74"/>
    <mergeCell ref="B136:C136"/>
    <mergeCell ref="D136:E136"/>
    <mergeCell ref="F136:G136"/>
    <mergeCell ref="H136:I136"/>
    <mergeCell ref="J136:K136"/>
    <mergeCell ref="P34:Q34"/>
    <mergeCell ref="B35:C36"/>
    <mergeCell ref="B72:C72"/>
    <mergeCell ref="D72:E72"/>
    <mergeCell ref="F72:G72"/>
    <mergeCell ref="H72:I72"/>
    <mergeCell ref="J72:K72"/>
    <mergeCell ref="L72:M72"/>
    <mergeCell ref="N72:O72"/>
    <mergeCell ref="P72:Q72"/>
    <mergeCell ref="N3:O3"/>
    <mergeCell ref="P3:Q3"/>
    <mergeCell ref="B4:C5"/>
    <mergeCell ref="B34:C34"/>
    <mergeCell ref="D34:E34"/>
    <mergeCell ref="F34:G34"/>
    <mergeCell ref="H34:I34"/>
    <mergeCell ref="J34:K34"/>
    <mergeCell ref="L34:M34"/>
    <mergeCell ref="N34:O34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A1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447" customWidth="1"/>
    <col min="2" max="2" width="2.8515625" style="447" customWidth="1"/>
    <col min="3" max="3" width="70.140625" style="447" customWidth="1"/>
    <col min="4" max="17" width="16.8515625" style="447" customWidth="1"/>
    <col min="18" max="18" width="16.7109375" style="447" bestFit="1" customWidth="1"/>
    <col min="19" max="19" width="16.421875" style="447" bestFit="1" customWidth="1"/>
    <col min="20" max="20" width="15.8515625" style="447" customWidth="1"/>
    <col min="21" max="21" width="16.7109375" style="447" customWidth="1"/>
    <col min="22" max="22" width="13.421875" style="447" bestFit="1" customWidth="1"/>
    <col min="23" max="23" width="14.8515625" style="447" customWidth="1"/>
    <col min="24" max="25" width="14.421875" style="447" customWidth="1"/>
    <col min="26" max="26" width="12.00390625" style="447" bestFit="1" customWidth="1"/>
    <col min="27" max="27" width="13.421875" style="447" bestFit="1" customWidth="1"/>
    <col min="28" max="28" width="11.421875" style="447" customWidth="1"/>
    <col min="29" max="29" width="13.8515625" style="447" bestFit="1" customWidth="1"/>
    <col min="30" max="16384" width="11.421875" style="447" customWidth="1"/>
  </cols>
  <sheetData>
    <row r="2" ht="12">
      <c r="Q2" s="483"/>
    </row>
    <row r="3" spans="2:12" ht="12" customHeight="1">
      <c r="B3" s="555" t="s">
        <v>348</v>
      </c>
      <c r="C3" s="556"/>
      <c r="D3" s="567" t="s">
        <v>349</v>
      </c>
      <c r="E3" s="568"/>
      <c r="F3" s="567" t="s">
        <v>29</v>
      </c>
      <c r="G3" s="568"/>
      <c r="H3" s="567" t="s">
        <v>350</v>
      </c>
      <c r="I3" s="568"/>
      <c r="J3" s="567" t="s">
        <v>249</v>
      </c>
      <c r="K3" s="568"/>
      <c r="L3" s="483"/>
    </row>
    <row r="4" spans="2:12" ht="12">
      <c r="B4" s="559" t="s">
        <v>250</v>
      </c>
      <c r="C4" s="569"/>
      <c r="D4" s="450">
        <v>42460</v>
      </c>
      <c r="E4" s="451">
        <v>42369</v>
      </c>
      <c r="F4" s="450">
        <f aca="true" t="shared" si="0" ref="F4:K4">+D4</f>
        <v>42460</v>
      </c>
      <c r="G4" s="451">
        <f t="shared" si="0"/>
        <v>42369</v>
      </c>
      <c r="H4" s="450">
        <f t="shared" si="0"/>
        <v>42460</v>
      </c>
      <c r="I4" s="451">
        <f t="shared" si="0"/>
        <v>42369</v>
      </c>
      <c r="J4" s="450">
        <f t="shared" si="0"/>
        <v>42460</v>
      </c>
      <c r="K4" s="451">
        <f t="shared" si="0"/>
        <v>42369</v>
      </c>
      <c r="L4" s="483"/>
    </row>
    <row r="5" spans="2:12" ht="12">
      <c r="B5" s="570"/>
      <c r="C5" s="571"/>
      <c r="D5" s="452" t="s">
        <v>23</v>
      </c>
      <c r="E5" s="454" t="s">
        <v>23</v>
      </c>
      <c r="F5" s="452" t="s">
        <v>23</v>
      </c>
      <c r="G5" s="454" t="s">
        <v>23</v>
      </c>
      <c r="H5" s="452" t="s">
        <v>23</v>
      </c>
      <c r="I5" s="454" t="s">
        <v>23</v>
      </c>
      <c r="J5" s="452" t="s">
        <v>23</v>
      </c>
      <c r="K5" s="454" t="s">
        <v>23</v>
      </c>
      <c r="L5" s="483"/>
    </row>
    <row r="6" spans="2:18" ht="12">
      <c r="B6" s="495" t="s">
        <v>251</v>
      </c>
      <c r="D6" s="478">
        <f aca="true" t="shared" si="1" ref="D6:K6">SUM(D7:D15)</f>
        <v>689972522</v>
      </c>
      <c r="E6" s="479">
        <f t="shared" si="1"/>
        <v>3974309548</v>
      </c>
      <c r="F6" s="478">
        <f t="shared" si="1"/>
        <v>1171250360</v>
      </c>
      <c r="G6" s="479">
        <f t="shared" si="1"/>
        <v>2233248507</v>
      </c>
      <c r="H6" s="478">
        <f t="shared" si="1"/>
        <v>1009315482</v>
      </c>
      <c r="I6" s="479">
        <f t="shared" si="1"/>
        <v>1706003655</v>
      </c>
      <c r="J6" s="478">
        <f t="shared" si="1"/>
        <v>2870538364</v>
      </c>
      <c r="K6" s="479">
        <f t="shared" si="1"/>
        <v>7913561710</v>
      </c>
      <c r="L6" s="483"/>
      <c r="O6" s="478">
        <f>SUM(O7:O15)</f>
        <v>2870538364</v>
      </c>
      <c r="P6" s="460">
        <f aca="true" t="shared" si="2" ref="P6:P13">+J6-O6</f>
        <v>0</v>
      </c>
      <c r="Q6" s="478">
        <f>SUM(Q7:Q15)</f>
        <v>7913561710</v>
      </c>
      <c r="R6" s="460">
        <f aca="true" t="shared" si="3" ref="R6:R13">+K6-Q6</f>
        <v>0</v>
      </c>
    </row>
    <row r="7" spans="2:18" ht="12">
      <c r="B7" s="461"/>
      <c r="C7" s="456" t="s">
        <v>252</v>
      </c>
      <c r="D7" s="478">
        <v>216418087</v>
      </c>
      <c r="E7" s="496">
        <v>158234836</v>
      </c>
      <c r="F7" s="478">
        <v>206197412</v>
      </c>
      <c r="G7" s="496">
        <v>174458784</v>
      </c>
      <c r="H7" s="478">
        <v>801592779</v>
      </c>
      <c r="I7" s="496">
        <v>852469724</v>
      </c>
      <c r="J7" s="478">
        <f aca="true" t="shared" si="4" ref="J7:K13">+D7+F7+H7</f>
        <v>1224208278</v>
      </c>
      <c r="K7" s="496">
        <f t="shared" si="4"/>
        <v>1185163344</v>
      </c>
      <c r="L7" s="483"/>
      <c r="O7" s="478">
        <v>1224208278</v>
      </c>
      <c r="P7" s="460">
        <f t="shared" si="2"/>
        <v>0</v>
      </c>
      <c r="Q7" s="478">
        <v>1185163344</v>
      </c>
      <c r="R7" s="460">
        <f t="shared" si="3"/>
        <v>0</v>
      </c>
    </row>
    <row r="8" spans="2:18" ht="12">
      <c r="B8" s="461"/>
      <c r="C8" s="456" t="s">
        <v>253</v>
      </c>
      <c r="D8" s="478">
        <v>14365083</v>
      </c>
      <c r="E8" s="496">
        <v>11466253</v>
      </c>
      <c r="F8" s="478">
        <v>21356809</v>
      </c>
      <c r="G8" s="496">
        <v>34171369</v>
      </c>
      <c r="H8" s="478">
        <v>100950007</v>
      </c>
      <c r="I8" s="496">
        <v>22624824</v>
      </c>
      <c r="J8" s="478">
        <f t="shared" si="4"/>
        <v>136671899</v>
      </c>
      <c r="K8" s="496">
        <f t="shared" si="4"/>
        <v>68262446</v>
      </c>
      <c r="L8" s="483"/>
      <c r="O8" s="478">
        <v>136671899</v>
      </c>
      <c r="P8" s="460">
        <f t="shared" si="2"/>
        <v>0</v>
      </c>
      <c r="Q8" s="478">
        <v>68262446</v>
      </c>
      <c r="R8" s="460">
        <f t="shared" si="3"/>
        <v>0</v>
      </c>
    </row>
    <row r="9" spans="2:18" ht="12">
      <c r="B9" s="461"/>
      <c r="C9" s="456" t="s">
        <v>254</v>
      </c>
      <c r="D9" s="478">
        <v>20585255</v>
      </c>
      <c r="E9" s="496">
        <v>26895066</v>
      </c>
      <c r="F9" s="478">
        <v>76556390</v>
      </c>
      <c r="G9" s="496">
        <v>72076278</v>
      </c>
      <c r="H9" s="478">
        <v>2256671</v>
      </c>
      <c r="I9" s="496">
        <v>3017713</v>
      </c>
      <c r="J9" s="478">
        <f t="shared" si="4"/>
        <v>99398316</v>
      </c>
      <c r="K9" s="496">
        <f t="shared" si="4"/>
        <v>101989057</v>
      </c>
      <c r="L9" s="483"/>
      <c r="O9" s="478">
        <v>99398316</v>
      </c>
      <c r="P9" s="460">
        <f t="shared" si="2"/>
        <v>0</v>
      </c>
      <c r="Q9" s="478">
        <v>101989057</v>
      </c>
      <c r="R9" s="460">
        <f t="shared" si="3"/>
        <v>0</v>
      </c>
    </row>
    <row r="10" spans="2:18" ht="12">
      <c r="B10" s="461"/>
      <c r="C10" s="456" t="s">
        <v>255</v>
      </c>
      <c r="D10" s="478">
        <v>333875290</v>
      </c>
      <c r="E10" s="496">
        <v>281533993</v>
      </c>
      <c r="F10" s="478">
        <v>791026482</v>
      </c>
      <c r="G10" s="496">
        <v>802286571</v>
      </c>
      <c r="H10" s="478">
        <v>5300392</v>
      </c>
      <c r="I10" s="496">
        <v>4311003</v>
      </c>
      <c r="J10" s="478">
        <f t="shared" si="4"/>
        <v>1130202164</v>
      </c>
      <c r="K10" s="496">
        <f t="shared" si="4"/>
        <v>1088131567</v>
      </c>
      <c r="L10" s="483"/>
      <c r="O10" s="478">
        <v>1130202164</v>
      </c>
      <c r="P10" s="460">
        <f t="shared" si="2"/>
        <v>0</v>
      </c>
      <c r="Q10" s="478">
        <v>1088131567</v>
      </c>
      <c r="R10" s="460">
        <f t="shared" si="3"/>
        <v>0</v>
      </c>
    </row>
    <row r="11" spans="2:18" ht="12">
      <c r="B11" s="461"/>
      <c r="C11" s="456" t="s">
        <v>256</v>
      </c>
      <c r="D11" s="478">
        <v>66129205</v>
      </c>
      <c r="E11" s="496">
        <v>69698172</v>
      </c>
      <c r="F11" s="478">
        <v>19642587</v>
      </c>
      <c r="G11" s="496">
        <v>27676364</v>
      </c>
      <c r="H11" s="478">
        <v>87253113</v>
      </c>
      <c r="I11" s="496">
        <v>-93807606</v>
      </c>
      <c r="J11" s="478">
        <f t="shared" si="4"/>
        <v>173024905</v>
      </c>
      <c r="K11" s="496">
        <f t="shared" si="4"/>
        <v>3566930</v>
      </c>
      <c r="L11" s="483"/>
      <c r="O11" s="478">
        <v>173024905</v>
      </c>
      <c r="P11" s="460">
        <f t="shared" si="2"/>
        <v>0</v>
      </c>
      <c r="Q11" s="478">
        <v>3566930</v>
      </c>
      <c r="R11" s="460">
        <f t="shared" si="3"/>
        <v>0</v>
      </c>
    </row>
    <row r="12" spans="2:18" ht="12">
      <c r="B12" s="461"/>
      <c r="C12" s="456" t="s">
        <v>257</v>
      </c>
      <c r="D12" s="478">
        <v>31634328</v>
      </c>
      <c r="E12" s="496">
        <v>33665661</v>
      </c>
      <c r="F12" s="478">
        <v>44636346</v>
      </c>
      <c r="G12" s="496">
        <v>61185174</v>
      </c>
      <c r="H12" s="478">
        <v>2039433</v>
      </c>
      <c r="I12" s="496">
        <v>207062</v>
      </c>
      <c r="J12" s="478">
        <f t="shared" si="4"/>
        <v>78310107</v>
      </c>
      <c r="K12" s="496">
        <f t="shared" si="4"/>
        <v>95057897</v>
      </c>
      <c r="L12" s="483"/>
      <c r="O12" s="478">
        <v>78310107</v>
      </c>
      <c r="P12" s="460">
        <f t="shared" si="2"/>
        <v>0</v>
      </c>
      <c r="Q12" s="478">
        <v>95057897</v>
      </c>
      <c r="R12" s="460">
        <f t="shared" si="3"/>
        <v>0</v>
      </c>
    </row>
    <row r="13" spans="2:18" ht="12">
      <c r="B13" s="461"/>
      <c r="C13" s="456" t="s">
        <v>258</v>
      </c>
      <c r="D13" s="478">
        <v>6965274</v>
      </c>
      <c r="E13" s="496">
        <v>3751263</v>
      </c>
      <c r="F13" s="478">
        <v>11834334</v>
      </c>
      <c r="G13" s="496">
        <v>11961862</v>
      </c>
      <c r="H13" s="478">
        <v>9923087</v>
      </c>
      <c r="I13" s="496">
        <v>31741463</v>
      </c>
      <c r="J13" s="478">
        <f t="shared" si="4"/>
        <v>28722695</v>
      </c>
      <c r="K13" s="496">
        <f t="shared" si="4"/>
        <v>47454588</v>
      </c>
      <c r="L13" s="483"/>
      <c r="O13" s="478">
        <v>28722695</v>
      </c>
      <c r="P13" s="460">
        <f t="shared" si="2"/>
        <v>0</v>
      </c>
      <c r="Q13" s="478">
        <v>47454588</v>
      </c>
      <c r="R13" s="460">
        <f t="shared" si="3"/>
        <v>0</v>
      </c>
    </row>
    <row r="15" spans="2:17" ht="24">
      <c r="B15" s="461"/>
      <c r="C15" s="466" t="s">
        <v>259</v>
      </c>
      <c r="D15" s="478">
        <v>0</v>
      </c>
      <c r="E15" s="496">
        <v>3389064304</v>
      </c>
      <c r="F15" s="478">
        <v>0</v>
      </c>
      <c r="G15" s="496">
        <v>1049432105</v>
      </c>
      <c r="H15" s="478">
        <v>0</v>
      </c>
      <c r="I15" s="496">
        <v>885439472</v>
      </c>
      <c r="J15" s="478">
        <f>+D15+F15+H15</f>
        <v>0</v>
      </c>
      <c r="K15" s="496">
        <f>+E15+G15+I15</f>
        <v>5323935881</v>
      </c>
      <c r="L15" s="483"/>
      <c r="O15" s="478">
        <v>0</v>
      </c>
      <c r="P15" s="460">
        <f>+J15-O15</f>
        <v>0</v>
      </c>
      <c r="Q15" s="478">
        <v>5323935881</v>
      </c>
    </row>
    <row r="17" spans="2:18" ht="12">
      <c r="B17" s="497" t="s">
        <v>260</v>
      </c>
      <c r="D17" s="478">
        <f>SUM(D18:D27)</f>
        <v>3485043260</v>
      </c>
      <c r="E17" s="458">
        <f>SUM(E18:E27)</f>
        <v>4070922143</v>
      </c>
      <c r="F17" s="478">
        <f aca="true" t="shared" si="5" ref="F17:K17">SUM(F18:F27)</f>
        <v>3641873731</v>
      </c>
      <c r="G17" s="458">
        <f>SUM(G18:G27)</f>
        <v>4091696107</v>
      </c>
      <c r="H17" s="478">
        <f t="shared" si="5"/>
        <v>375984805</v>
      </c>
      <c r="I17" s="458">
        <f>SUM(I18:I27)</f>
        <v>-627025569</v>
      </c>
      <c r="J17" s="478">
        <f t="shared" si="5"/>
        <v>7502901796</v>
      </c>
      <c r="K17" s="479">
        <f t="shared" si="5"/>
        <v>7535592681</v>
      </c>
      <c r="L17" s="483"/>
      <c r="O17" s="478">
        <f>SUM(O18:O27)</f>
        <v>7502901796</v>
      </c>
      <c r="P17" s="460">
        <f aca="true" t="shared" si="6" ref="P17:P27">+J17-O17</f>
        <v>0</v>
      </c>
      <c r="Q17" s="478">
        <f>SUM(Q18:Q27)</f>
        <v>7535592681</v>
      </c>
      <c r="R17" s="460">
        <f aca="true" t="shared" si="7" ref="R17:R27">+K17-Q17</f>
        <v>0</v>
      </c>
    </row>
    <row r="18" spans="2:18" ht="12">
      <c r="B18" s="461"/>
      <c r="C18" s="456" t="s">
        <v>261</v>
      </c>
      <c r="D18" s="478">
        <v>1411020</v>
      </c>
      <c r="E18" s="496">
        <v>625982</v>
      </c>
      <c r="F18" s="478">
        <v>522487327</v>
      </c>
      <c r="G18" s="496">
        <v>488884301</v>
      </c>
      <c r="H18" s="478">
        <v>18553</v>
      </c>
      <c r="I18" s="496">
        <v>17921</v>
      </c>
      <c r="J18" s="478">
        <f aca="true" t="shared" si="8" ref="J18:K27">+D18+F18+H18</f>
        <v>523916900</v>
      </c>
      <c r="K18" s="496">
        <f t="shared" si="8"/>
        <v>489528204</v>
      </c>
      <c r="L18" s="483"/>
      <c r="O18" s="478">
        <v>523916900</v>
      </c>
      <c r="P18" s="460">
        <f t="shared" si="6"/>
        <v>0</v>
      </c>
      <c r="Q18" s="478">
        <v>489528204</v>
      </c>
      <c r="R18" s="460">
        <f t="shared" si="7"/>
        <v>0</v>
      </c>
    </row>
    <row r="19" spans="2:18" ht="12">
      <c r="B19" s="461"/>
      <c r="C19" s="456" t="s">
        <v>262</v>
      </c>
      <c r="D19" s="478">
        <v>9556032</v>
      </c>
      <c r="E19" s="496">
        <v>9847779</v>
      </c>
      <c r="F19" s="478">
        <v>58982824</v>
      </c>
      <c r="G19" s="496">
        <v>54741348</v>
      </c>
      <c r="H19" s="478">
        <v>13006163</v>
      </c>
      <c r="I19" s="496">
        <v>12973581</v>
      </c>
      <c r="J19" s="478">
        <f t="shared" si="8"/>
        <v>81545019</v>
      </c>
      <c r="K19" s="496">
        <f t="shared" si="8"/>
        <v>77562708</v>
      </c>
      <c r="L19" s="483"/>
      <c r="O19" s="478">
        <v>81545019</v>
      </c>
      <c r="P19" s="460">
        <f t="shared" si="6"/>
        <v>0</v>
      </c>
      <c r="Q19" s="478">
        <v>77562708</v>
      </c>
      <c r="R19" s="460">
        <f t="shared" si="7"/>
        <v>0</v>
      </c>
    </row>
    <row r="20" spans="2:18" ht="12">
      <c r="B20" s="461"/>
      <c r="C20" s="456" t="s">
        <v>263</v>
      </c>
      <c r="D20" s="478">
        <v>289772775</v>
      </c>
      <c r="E20" s="496">
        <v>310451501</v>
      </c>
      <c r="F20" s="478">
        <v>47874122</v>
      </c>
      <c r="G20" s="496">
        <v>88178936</v>
      </c>
      <c r="H20" s="478">
        <v>61701</v>
      </c>
      <c r="I20" s="496">
        <v>65427</v>
      </c>
      <c r="J20" s="478">
        <f t="shared" si="8"/>
        <v>337708598</v>
      </c>
      <c r="K20" s="496">
        <f t="shared" si="8"/>
        <v>398695864</v>
      </c>
      <c r="L20" s="483"/>
      <c r="O20" s="478">
        <v>337708598</v>
      </c>
      <c r="P20" s="460">
        <f t="shared" si="6"/>
        <v>0</v>
      </c>
      <c r="Q20" s="478">
        <v>398695864</v>
      </c>
      <c r="R20" s="460">
        <f t="shared" si="7"/>
        <v>0</v>
      </c>
    </row>
    <row r="21" spans="2:18" ht="12">
      <c r="B21" s="461"/>
      <c r="C21" s="456" t="s">
        <v>264</v>
      </c>
      <c r="D21" s="478">
        <v>0</v>
      </c>
      <c r="E21" s="496">
        <v>0</v>
      </c>
      <c r="F21" s="478">
        <v>289616</v>
      </c>
      <c r="G21" s="496">
        <v>355485</v>
      </c>
      <c r="H21" s="478">
        <v>0</v>
      </c>
      <c r="I21" s="496">
        <v>0</v>
      </c>
      <c r="J21" s="478">
        <f t="shared" si="8"/>
        <v>289616</v>
      </c>
      <c r="K21" s="496">
        <f t="shared" si="8"/>
        <v>355485</v>
      </c>
      <c r="L21" s="483"/>
      <c r="O21" s="478">
        <v>289616</v>
      </c>
      <c r="P21" s="460">
        <f t="shared" si="6"/>
        <v>0</v>
      </c>
      <c r="Q21" s="478">
        <v>355485</v>
      </c>
      <c r="R21" s="460">
        <f t="shared" si="7"/>
        <v>0</v>
      </c>
    </row>
    <row r="22" spans="2:18" ht="12">
      <c r="B22" s="461"/>
      <c r="C22" s="456" t="s">
        <v>265</v>
      </c>
      <c r="D22" s="478">
        <v>78626077</v>
      </c>
      <c r="E22" s="496">
        <v>478361882</v>
      </c>
      <c r="F22" s="478">
        <v>29658669</v>
      </c>
      <c r="G22" s="496">
        <v>491519716</v>
      </c>
      <c r="H22" s="478">
        <v>-77160864</v>
      </c>
      <c r="I22" s="496">
        <v>-938921153</v>
      </c>
      <c r="J22" s="478">
        <f t="shared" si="8"/>
        <v>31123882</v>
      </c>
      <c r="K22" s="496">
        <f t="shared" si="8"/>
        <v>30960445</v>
      </c>
      <c r="L22" s="483"/>
      <c r="O22" s="478">
        <v>31123882</v>
      </c>
      <c r="P22" s="460">
        <f t="shared" si="6"/>
        <v>0</v>
      </c>
      <c r="Q22" s="478">
        <v>30960445</v>
      </c>
      <c r="R22" s="460">
        <f t="shared" si="7"/>
        <v>0</v>
      </c>
    </row>
    <row r="23" spans="2:18" ht="12">
      <c r="B23" s="461"/>
      <c r="C23" s="456" t="s">
        <v>266</v>
      </c>
      <c r="D23" s="478">
        <v>34037599</v>
      </c>
      <c r="E23" s="496">
        <v>33665518</v>
      </c>
      <c r="F23" s="478">
        <v>995794095</v>
      </c>
      <c r="G23" s="496">
        <v>933484014</v>
      </c>
      <c r="H23" s="478">
        <v>13955782</v>
      </c>
      <c r="I23" s="496">
        <v>14249740</v>
      </c>
      <c r="J23" s="478">
        <f t="shared" si="8"/>
        <v>1043787476</v>
      </c>
      <c r="K23" s="496">
        <f t="shared" si="8"/>
        <v>981399272</v>
      </c>
      <c r="L23" s="483"/>
      <c r="O23" s="478">
        <v>1043787476</v>
      </c>
      <c r="P23" s="460">
        <f t="shared" si="6"/>
        <v>0</v>
      </c>
      <c r="Q23" s="478">
        <v>981399272</v>
      </c>
      <c r="R23" s="460">
        <f t="shared" si="7"/>
        <v>0</v>
      </c>
    </row>
    <row r="24" spans="2:18" ht="12">
      <c r="B24" s="461"/>
      <c r="C24" s="456" t="s">
        <v>267</v>
      </c>
      <c r="D24" s="478">
        <v>5179755</v>
      </c>
      <c r="E24" s="496">
        <v>100700655</v>
      </c>
      <c r="F24" s="478">
        <v>79402173</v>
      </c>
      <c r="G24" s="496">
        <v>76703162</v>
      </c>
      <c r="H24" s="478">
        <v>363744317</v>
      </c>
      <c r="I24" s="496">
        <v>266795230</v>
      </c>
      <c r="J24" s="478">
        <f t="shared" si="8"/>
        <v>448326245</v>
      </c>
      <c r="K24" s="496">
        <f t="shared" si="8"/>
        <v>444199047</v>
      </c>
      <c r="L24" s="483"/>
      <c r="O24" s="478">
        <v>448326245</v>
      </c>
      <c r="P24" s="460">
        <f t="shared" si="6"/>
        <v>0</v>
      </c>
      <c r="Q24" s="478">
        <v>444199047</v>
      </c>
      <c r="R24" s="460">
        <f t="shared" si="7"/>
        <v>0</v>
      </c>
    </row>
    <row r="25" spans="2:18" ht="12">
      <c r="B25" s="461"/>
      <c r="C25" s="456" t="s">
        <v>268</v>
      </c>
      <c r="D25" s="478">
        <v>3027532291</v>
      </c>
      <c r="E25" s="496">
        <v>3097266606</v>
      </c>
      <c r="F25" s="478">
        <v>1856702615</v>
      </c>
      <c r="G25" s="496">
        <v>1905927300</v>
      </c>
      <c r="H25" s="478">
        <v>926297</v>
      </c>
      <c r="I25" s="496">
        <v>372727</v>
      </c>
      <c r="J25" s="478">
        <f t="shared" si="8"/>
        <v>4885161203</v>
      </c>
      <c r="K25" s="496">
        <f t="shared" si="8"/>
        <v>5003566633</v>
      </c>
      <c r="L25" s="483"/>
      <c r="O25" s="478">
        <v>4885161203</v>
      </c>
      <c r="P25" s="460">
        <f t="shared" si="6"/>
        <v>0</v>
      </c>
      <c r="Q25" s="478">
        <v>5003566633</v>
      </c>
      <c r="R25" s="460">
        <f t="shared" si="7"/>
        <v>0</v>
      </c>
    </row>
    <row r="26" spans="2:18" ht="12">
      <c r="B26" s="461"/>
      <c r="C26" s="456" t="s">
        <v>269</v>
      </c>
      <c r="D26" s="478">
        <v>0</v>
      </c>
      <c r="E26" s="496">
        <v>0</v>
      </c>
      <c r="F26" s="478">
        <v>0</v>
      </c>
      <c r="G26" s="496">
        <v>0</v>
      </c>
      <c r="H26" s="478">
        <v>0</v>
      </c>
      <c r="I26" s="496">
        <v>0</v>
      </c>
      <c r="J26" s="478">
        <f t="shared" si="8"/>
        <v>0</v>
      </c>
      <c r="K26" s="496">
        <f t="shared" si="8"/>
        <v>0</v>
      </c>
      <c r="L26" s="483"/>
      <c r="O26" s="478">
        <v>0</v>
      </c>
      <c r="P26" s="460">
        <f t="shared" si="6"/>
        <v>0</v>
      </c>
      <c r="Q26" s="478">
        <v>0</v>
      </c>
      <c r="R26" s="460">
        <f t="shared" si="7"/>
        <v>0</v>
      </c>
    </row>
    <row r="27" spans="2:18" ht="12">
      <c r="B27" s="461"/>
      <c r="C27" s="456" t="s">
        <v>270</v>
      </c>
      <c r="D27" s="478">
        <v>38927711</v>
      </c>
      <c r="E27" s="496">
        <v>40002220</v>
      </c>
      <c r="F27" s="478">
        <v>50682290</v>
      </c>
      <c r="G27" s="496">
        <v>51901845</v>
      </c>
      <c r="H27" s="478">
        <v>61432856</v>
      </c>
      <c r="I27" s="496">
        <v>17420958</v>
      </c>
      <c r="J27" s="478">
        <f t="shared" si="8"/>
        <v>151042857</v>
      </c>
      <c r="K27" s="496">
        <f t="shared" si="8"/>
        <v>109325023</v>
      </c>
      <c r="L27" s="483"/>
      <c r="O27" s="478">
        <v>151042857</v>
      </c>
      <c r="P27" s="460">
        <f t="shared" si="6"/>
        <v>0</v>
      </c>
      <c r="Q27" s="478">
        <v>109325023</v>
      </c>
      <c r="R27" s="460">
        <f t="shared" si="7"/>
        <v>0</v>
      </c>
    </row>
    <row r="29" spans="2:18" ht="12">
      <c r="B29" s="467" t="s">
        <v>271</v>
      </c>
      <c r="C29" s="468"/>
      <c r="D29" s="474">
        <f aca="true" t="shared" si="9" ref="D29:K29">+D17+D6</f>
        <v>4175015782</v>
      </c>
      <c r="E29" s="484">
        <f t="shared" si="9"/>
        <v>8045231691</v>
      </c>
      <c r="F29" s="474">
        <f t="shared" si="9"/>
        <v>4813124091</v>
      </c>
      <c r="G29" s="484">
        <f t="shared" si="9"/>
        <v>6324944614</v>
      </c>
      <c r="H29" s="474">
        <f t="shared" si="9"/>
        <v>1385300287</v>
      </c>
      <c r="I29" s="484">
        <f t="shared" si="9"/>
        <v>1078978086</v>
      </c>
      <c r="J29" s="474">
        <f t="shared" si="9"/>
        <v>10373440160</v>
      </c>
      <c r="K29" s="484">
        <f t="shared" si="9"/>
        <v>15449154391</v>
      </c>
      <c r="L29" s="498"/>
      <c r="O29" s="474">
        <f>+O17+O6</f>
        <v>10373440160</v>
      </c>
      <c r="P29" s="460">
        <f>+J29-O29</f>
        <v>0</v>
      </c>
      <c r="Q29" s="474">
        <f>+Q17+Q6</f>
        <v>15449154391</v>
      </c>
      <c r="R29" s="460">
        <f>+K29-Q29</f>
        <v>0</v>
      </c>
    </row>
    <row r="30" spans="15:17" ht="12">
      <c r="O30" s="448"/>
      <c r="Q30" s="448"/>
    </row>
    <row r="31" spans="15:17" ht="12">
      <c r="O31" s="448"/>
      <c r="Q31" s="448"/>
    </row>
    <row r="32" spans="4:17" ht="12">
      <c r="D32" s="460"/>
      <c r="E32" s="460"/>
      <c r="F32" s="460"/>
      <c r="G32" s="460"/>
      <c r="H32" s="460"/>
      <c r="I32" s="460"/>
      <c r="J32" s="460"/>
      <c r="K32" s="460"/>
      <c r="L32" s="460"/>
      <c r="O32" s="448"/>
      <c r="Q32" s="448"/>
    </row>
    <row r="33" spans="15:17" ht="12">
      <c r="O33" s="448"/>
      <c r="Q33" s="448"/>
    </row>
    <row r="34" spans="2:18" ht="12" customHeight="1">
      <c r="B34" s="555" t="s">
        <v>348</v>
      </c>
      <c r="C34" s="556"/>
      <c r="D34" s="567" t="s">
        <v>349</v>
      </c>
      <c r="E34" s="568"/>
      <c r="F34" s="567" t="s">
        <v>29</v>
      </c>
      <c r="G34" s="568"/>
      <c r="H34" s="567" t="s">
        <v>350</v>
      </c>
      <c r="I34" s="568"/>
      <c r="J34" s="567" t="s">
        <v>249</v>
      </c>
      <c r="K34" s="568"/>
      <c r="P34" s="460"/>
      <c r="R34" s="460"/>
    </row>
    <row r="35" spans="2:18" ht="12">
      <c r="B35" s="563" t="s">
        <v>272</v>
      </c>
      <c r="C35" s="572"/>
      <c r="D35" s="450">
        <f>+D4</f>
        <v>42460</v>
      </c>
      <c r="E35" s="451">
        <f>+E4</f>
        <v>42369</v>
      </c>
      <c r="F35" s="450">
        <f>+F4</f>
        <v>42460</v>
      </c>
      <c r="G35" s="451">
        <f>+E35</f>
        <v>42369</v>
      </c>
      <c r="H35" s="450">
        <f>+H4</f>
        <v>42460</v>
      </c>
      <c r="I35" s="451">
        <f>+G35</f>
        <v>42369</v>
      </c>
      <c r="J35" s="450">
        <f>+J4</f>
        <v>42460</v>
      </c>
      <c r="K35" s="451">
        <f>+I35</f>
        <v>42369</v>
      </c>
      <c r="P35" s="460"/>
      <c r="R35" s="460"/>
    </row>
    <row r="36" spans="2:11" ht="12">
      <c r="B36" s="573"/>
      <c r="C36" s="574"/>
      <c r="D36" s="452" t="s">
        <v>23</v>
      </c>
      <c r="E36" s="454" t="str">
        <f>+E5</f>
        <v>M$</v>
      </c>
      <c r="F36" s="452" t="s">
        <v>23</v>
      </c>
      <c r="G36" s="454" t="str">
        <f>+E36</f>
        <v>M$</v>
      </c>
      <c r="H36" s="452" t="s">
        <v>23</v>
      </c>
      <c r="I36" s="454" t="str">
        <f>+G36</f>
        <v>M$</v>
      </c>
      <c r="J36" s="452" t="s">
        <v>23</v>
      </c>
      <c r="K36" s="454" t="str">
        <f>+I36</f>
        <v>M$</v>
      </c>
    </row>
    <row r="37" spans="2:18" ht="12">
      <c r="B37" s="465" t="s">
        <v>273</v>
      </c>
      <c r="D37" s="478">
        <f aca="true" t="shared" si="10" ref="D37:K37">SUM(D38:D46)</f>
        <v>940777398</v>
      </c>
      <c r="E37" s="479">
        <f t="shared" si="10"/>
        <v>2735116868</v>
      </c>
      <c r="F37" s="478">
        <f t="shared" si="10"/>
        <v>1505775436</v>
      </c>
      <c r="G37" s="479">
        <f t="shared" si="10"/>
        <v>1838355464</v>
      </c>
      <c r="H37" s="478">
        <f t="shared" si="10"/>
        <v>88526257</v>
      </c>
      <c r="I37" s="479">
        <f t="shared" si="10"/>
        <v>-68091532</v>
      </c>
      <c r="J37" s="478">
        <f t="shared" si="10"/>
        <v>2535079091</v>
      </c>
      <c r="K37" s="479">
        <f t="shared" si="10"/>
        <v>4505380800</v>
      </c>
      <c r="O37" s="478">
        <f>SUM(O38:O46)</f>
        <v>2535079091</v>
      </c>
      <c r="P37" s="460">
        <f aca="true" t="shared" si="11" ref="P37:P44">+J37-O37</f>
        <v>0</v>
      </c>
      <c r="Q37" s="478">
        <f>SUM(Q38:Q46)</f>
        <v>4505380800</v>
      </c>
      <c r="R37" s="460">
        <f aca="true" t="shared" si="12" ref="R37:R44">+K37-Q37</f>
        <v>0</v>
      </c>
    </row>
    <row r="38" spans="2:18" ht="12">
      <c r="B38" s="461"/>
      <c r="C38" s="456" t="s">
        <v>274</v>
      </c>
      <c r="D38" s="478">
        <v>217567895</v>
      </c>
      <c r="E38" s="496">
        <v>230270298</v>
      </c>
      <c r="F38" s="478">
        <v>266046339</v>
      </c>
      <c r="G38" s="496">
        <v>206125030</v>
      </c>
      <c r="H38" s="478">
        <v>255497533</v>
      </c>
      <c r="I38" s="496">
        <v>251478180</v>
      </c>
      <c r="J38" s="478">
        <f aca="true" t="shared" si="13" ref="J38:K44">+D38+F38+H38</f>
        <v>739111767</v>
      </c>
      <c r="K38" s="496">
        <f t="shared" si="13"/>
        <v>687873508</v>
      </c>
      <c r="O38" s="478">
        <v>739111767</v>
      </c>
      <c r="P38" s="460">
        <f t="shared" si="11"/>
        <v>0</v>
      </c>
      <c r="Q38" s="478">
        <v>687873508</v>
      </c>
      <c r="R38" s="460">
        <f t="shared" si="12"/>
        <v>0</v>
      </c>
    </row>
    <row r="39" spans="2:18" ht="12">
      <c r="B39" s="461"/>
      <c r="C39" s="456" t="s">
        <v>275</v>
      </c>
      <c r="D39" s="478">
        <v>393904827</v>
      </c>
      <c r="E39" s="496">
        <v>342712347</v>
      </c>
      <c r="F39" s="478">
        <v>953313212</v>
      </c>
      <c r="G39" s="496">
        <v>1037064551</v>
      </c>
      <c r="H39" s="478">
        <v>64880758</v>
      </c>
      <c r="I39" s="496">
        <v>73047309</v>
      </c>
      <c r="J39" s="478">
        <f t="shared" si="13"/>
        <v>1412098797</v>
      </c>
      <c r="K39" s="496">
        <f t="shared" si="13"/>
        <v>1452824207</v>
      </c>
      <c r="O39" s="478">
        <v>1412098797</v>
      </c>
      <c r="P39" s="460">
        <f t="shared" si="11"/>
        <v>0</v>
      </c>
      <c r="Q39" s="478">
        <v>1452824207</v>
      </c>
      <c r="R39" s="460">
        <f t="shared" si="12"/>
        <v>0</v>
      </c>
    </row>
    <row r="40" spans="2:18" ht="12">
      <c r="B40" s="461"/>
      <c r="C40" s="456" t="s">
        <v>276</v>
      </c>
      <c r="D40" s="478">
        <v>164041337</v>
      </c>
      <c r="E40" s="496">
        <v>104568189</v>
      </c>
      <c r="F40" s="478">
        <v>166240380</v>
      </c>
      <c r="G40" s="496">
        <v>72131804</v>
      </c>
      <c r="H40" s="478">
        <v>-233774480</v>
      </c>
      <c r="I40" s="496">
        <v>-66802485</v>
      </c>
      <c r="J40" s="478">
        <f t="shared" si="13"/>
        <v>96507237</v>
      </c>
      <c r="K40" s="496">
        <f t="shared" si="13"/>
        <v>109897508</v>
      </c>
      <c r="O40" s="478">
        <v>96507237</v>
      </c>
      <c r="P40" s="460">
        <f t="shared" si="11"/>
        <v>0</v>
      </c>
      <c r="Q40" s="478">
        <v>109897508</v>
      </c>
      <c r="R40" s="460">
        <f t="shared" si="12"/>
        <v>0</v>
      </c>
    </row>
    <row r="41" spans="2:18" ht="12">
      <c r="B41" s="461"/>
      <c r="C41" s="456" t="s">
        <v>277</v>
      </c>
      <c r="D41" s="478">
        <v>63681589</v>
      </c>
      <c r="E41" s="496">
        <v>81419354</v>
      </c>
      <c r="F41" s="478">
        <v>56931552</v>
      </c>
      <c r="G41" s="496">
        <v>45879822</v>
      </c>
      <c r="H41" s="478">
        <v>688435</v>
      </c>
      <c r="I41" s="496">
        <v>0</v>
      </c>
      <c r="J41" s="478">
        <f t="shared" si="13"/>
        <v>121301576</v>
      </c>
      <c r="K41" s="496">
        <f t="shared" si="13"/>
        <v>127299176</v>
      </c>
      <c r="L41" s="483"/>
      <c r="O41" s="478">
        <v>121301576</v>
      </c>
      <c r="P41" s="460">
        <f t="shared" si="11"/>
        <v>0</v>
      </c>
      <c r="Q41" s="478">
        <v>127299176</v>
      </c>
      <c r="R41" s="460">
        <f t="shared" si="12"/>
        <v>0</v>
      </c>
    </row>
    <row r="42" spans="2:18" ht="12">
      <c r="B42" s="461"/>
      <c r="C42" s="456" t="s">
        <v>278</v>
      </c>
      <c r="D42" s="478">
        <v>97116840</v>
      </c>
      <c r="E42" s="496">
        <v>91117121</v>
      </c>
      <c r="F42" s="478">
        <v>29372351</v>
      </c>
      <c r="G42" s="496">
        <v>24166415</v>
      </c>
      <c r="H42" s="478">
        <v>0</v>
      </c>
      <c r="I42" s="496">
        <v>27324424</v>
      </c>
      <c r="J42" s="478">
        <f t="shared" si="13"/>
        <v>126489191</v>
      </c>
      <c r="K42" s="496">
        <f t="shared" si="13"/>
        <v>142607960</v>
      </c>
      <c r="L42" s="483"/>
      <c r="O42" s="478">
        <v>126489191</v>
      </c>
      <c r="P42" s="460">
        <f t="shared" si="11"/>
        <v>0</v>
      </c>
      <c r="Q42" s="478">
        <v>142607960</v>
      </c>
      <c r="R42" s="460">
        <f t="shared" si="12"/>
        <v>0</v>
      </c>
    </row>
    <row r="43" spans="2:18" ht="12">
      <c r="B43" s="461"/>
      <c r="C43" s="456" t="s">
        <v>279</v>
      </c>
      <c r="D43" s="478">
        <v>0</v>
      </c>
      <c r="E43" s="496">
        <v>0</v>
      </c>
      <c r="F43" s="478">
        <v>0</v>
      </c>
      <c r="G43" s="496">
        <v>0</v>
      </c>
      <c r="H43" s="478">
        <v>0</v>
      </c>
      <c r="I43" s="496">
        <v>0</v>
      </c>
      <c r="J43" s="478">
        <f t="shared" si="13"/>
        <v>0</v>
      </c>
      <c r="K43" s="496">
        <f t="shared" si="13"/>
        <v>0</v>
      </c>
      <c r="L43" s="483"/>
      <c r="O43" s="478">
        <v>0</v>
      </c>
      <c r="P43" s="460">
        <f t="shared" si="11"/>
        <v>0</v>
      </c>
      <c r="Q43" s="478">
        <v>0</v>
      </c>
      <c r="R43" s="460">
        <f t="shared" si="12"/>
        <v>0</v>
      </c>
    </row>
    <row r="44" spans="2:18" ht="12">
      <c r="B44" s="461"/>
      <c r="C44" s="456" t="s">
        <v>280</v>
      </c>
      <c r="D44" s="478">
        <v>4464910</v>
      </c>
      <c r="E44" s="496">
        <v>1951295</v>
      </c>
      <c r="F44" s="478">
        <v>33871602</v>
      </c>
      <c r="G44" s="496">
        <v>35966491</v>
      </c>
      <c r="H44" s="478">
        <v>1234011</v>
      </c>
      <c r="I44" s="496">
        <v>1308553</v>
      </c>
      <c r="J44" s="478">
        <f t="shared" si="13"/>
        <v>39570523</v>
      </c>
      <c r="K44" s="496">
        <f t="shared" si="13"/>
        <v>39226339</v>
      </c>
      <c r="L44" s="483"/>
      <c r="O44" s="478">
        <v>39570523</v>
      </c>
      <c r="P44" s="460">
        <f t="shared" si="11"/>
        <v>0</v>
      </c>
      <c r="Q44" s="478">
        <v>39226339</v>
      </c>
      <c r="R44" s="460">
        <f t="shared" si="12"/>
        <v>0</v>
      </c>
    </row>
    <row r="46" spans="2:17" ht="24">
      <c r="B46" s="461"/>
      <c r="C46" s="466" t="s">
        <v>281</v>
      </c>
      <c r="D46" s="478">
        <v>0</v>
      </c>
      <c r="E46" s="496">
        <v>1883078264</v>
      </c>
      <c r="F46" s="478">
        <v>0</v>
      </c>
      <c r="G46" s="496">
        <v>417021351</v>
      </c>
      <c r="H46" s="478">
        <v>0</v>
      </c>
      <c r="I46" s="496">
        <v>-354447513</v>
      </c>
      <c r="J46" s="478">
        <f>+D46+F46+H46</f>
        <v>0</v>
      </c>
      <c r="K46" s="496">
        <f>+E46+G46+I46</f>
        <v>1945652102</v>
      </c>
      <c r="L46" s="483"/>
      <c r="O46" s="478">
        <v>0</v>
      </c>
      <c r="P46" s="460">
        <f>+J46-O46</f>
        <v>0</v>
      </c>
      <c r="Q46" s="478">
        <v>1945652102</v>
      </c>
    </row>
    <row r="48" spans="2:18" ht="12">
      <c r="B48" s="497" t="s">
        <v>282</v>
      </c>
      <c r="D48" s="478">
        <f aca="true" t="shared" si="14" ref="D48:J48">SUM(D49:D55)</f>
        <v>1349829235</v>
      </c>
      <c r="E48" s="479">
        <f aca="true" t="shared" si="15" ref="E48:K48">SUM(E49:E55)</f>
        <v>1313277539</v>
      </c>
      <c r="F48" s="478">
        <f t="shared" si="14"/>
        <v>1586855654</v>
      </c>
      <c r="G48" s="479">
        <f t="shared" si="15"/>
        <v>1559780584</v>
      </c>
      <c r="H48" s="478">
        <f t="shared" si="14"/>
        <v>-133750844</v>
      </c>
      <c r="I48" s="479">
        <f t="shared" si="15"/>
        <v>-119092912</v>
      </c>
      <c r="J48" s="478">
        <f t="shared" si="14"/>
        <v>2802934045</v>
      </c>
      <c r="K48" s="479">
        <f t="shared" si="15"/>
        <v>2753965211</v>
      </c>
      <c r="L48" s="483"/>
      <c r="O48" s="478">
        <f>SUM(O49:O55)</f>
        <v>2802934045</v>
      </c>
      <c r="P48" s="460">
        <f aca="true" t="shared" si="16" ref="P48:P55">+J48-O48</f>
        <v>0</v>
      </c>
      <c r="Q48" s="478">
        <f>SUM(Q49:Q55)</f>
        <v>2753965211</v>
      </c>
      <c r="R48" s="460">
        <f aca="true" t="shared" si="17" ref="R48:R68">+K48-Q48</f>
        <v>0</v>
      </c>
    </row>
    <row r="49" spans="2:18" ht="12">
      <c r="B49" s="461"/>
      <c r="C49" s="456" t="s">
        <v>283</v>
      </c>
      <c r="D49" s="478">
        <v>989514873</v>
      </c>
      <c r="E49" s="496">
        <v>941834867</v>
      </c>
      <c r="F49" s="478">
        <v>912017838</v>
      </c>
      <c r="G49" s="496">
        <v>883297767</v>
      </c>
      <c r="H49" s="478">
        <v>22328659</v>
      </c>
      <c r="I49" s="496">
        <v>22163958</v>
      </c>
      <c r="J49" s="478">
        <f aca="true" t="shared" si="18" ref="J49:K55">+D49+F49+H49</f>
        <v>1923861370</v>
      </c>
      <c r="K49" s="496">
        <f t="shared" si="18"/>
        <v>1847296592</v>
      </c>
      <c r="L49" s="483"/>
      <c r="O49" s="478">
        <v>1923861370</v>
      </c>
      <c r="P49" s="460">
        <f t="shared" si="16"/>
        <v>0</v>
      </c>
      <c r="Q49" s="478">
        <v>1847296592</v>
      </c>
      <c r="R49" s="460">
        <f t="shared" si="17"/>
        <v>0</v>
      </c>
    </row>
    <row r="50" spans="2:18" ht="12">
      <c r="B50" s="461"/>
      <c r="C50" s="456" t="s">
        <v>284</v>
      </c>
      <c r="D50" s="478">
        <v>87226278</v>
      </c>
      <c r="E50" s="496">
        <v>97364873</v>
      </c>
      <c r="F50" s="478">
        <v>157108733</v>
      </c>
      <c r="G50" s="496">
        <v>178027558</v>
      </c>
      <c r="H50" s="478">
        <v>7899632</v>
      </c>
      <c r="I50" s="496">
        <v>8151823</v>
      </c>
      <c r="J50" s="478">
        <f t="shared" si="18"/>
        <v>252234643</v>
      </c>
      <c r="K50" s="496">
        <f t="shared" si="18"/>
        <v>283544254</v>
      </c>
      <c r="L50" s="483"/>
      <c r="O50" s="478">
        <v>252234643</v>
      </c>
      <c r="P50" s="460">
        <f t="shared" si="16"/>
        <v>0</v>
      </c>
      <c r="Q50" s="478">
        <v>283544254</v>
      </c>
      <c r="R50" s="460">
        <f t="shared" si="17"/>
        <v>0</v>
      </c>
    </row>
    <row r="51" spans="2:18" ht="12">
      <c r="B51" s="461"/>
      <c r="C51" s="456" t="s">
        <v>285</v>
      </c>
      <c r="D51" s="478">
        <v>13378124</v>
      </c>
      <c r="E51" s="496">
        <v>10685702</v>
      </c>
      <c r="F51" s="478">
        <v>169169812</v>
      </c>
      <c r="G51" s="496">
        <v>157179286</v>
      </c>
      <c r="H51" s="478">
        <v>-182547936</v>
      </c>
      <c r="I51" s="496">
        <v>-167864988</v>
      </c>
      <c r="J51" s="478">
        <f t="shared" si="18"/>
        <v>0</v>
      </c>
      <c r="K51" s="496">
        <f t="shared" si="18"/>
        <v>0</v>
      </c>
      <c r="L51" s="483"/>
      <c r="O51" s="478">
        <v>0</v>
      </c>
      <c r="P51" s="460">
        <f t="shared" si="16"/>
        <v>0</v>
      </c>
      <c r="Q51" s="478">
        <v>0</v>
      </c>
      <c r="R51" s="460">
        <f t="shared" si="17"/>
        <v>0</v>
      </c>
    </row>
    <row r="52" spans="2:18" ht="12">
      <c r="B52" s="461"/>
      <c r="C52" s="456" t="s">
        <v>286</v>
      </c>
      <c r="D52" s="478">
        <v>51736461</v>
      </c>
      <c r="E52" s="496">
        <v>41883233</v>
      </c>
      <c r="F52" s="478">
        <v>149737157</v>
      </c>
      <c r="G52" s="496">
        <v>141808620</v>
      </c>
      <c r="H52" s="478">
        <v>156486</v>
      </c>
      <c r="I52" s="496">
        <v>156431</v>
      </c>
      <c r="J52" s="478">
        <f t="shared" si="18"/>
        <v>201630104</v>
      </c>
      <c r="K52" s="496">
        <f t="shared" si="18"/>
        <v>183848284</v>
      </c>
      <c r="L52" s="483"/>
      <c r="O52" s="478">
        <v>201630104</v>
      </c>
      <c r="P52" s="460">
        <f t="shared" si="16"/>
        <v>0</v>
      </c>
      <c r="Q52" s="478">
        <v>183848284</v>
      </c>
      <c r="R52" s="460">
        <f t="shared" si="17"/>
        <v>0</v>
      </c>
    </row>
    <row r="53" spans="2:18" ht="12">
      <c r="B53" s="461"/>
      <c r="C53" s="456" t="s">
        <v>287</v>
      </c>
      <c r="D53" s="478">
        <v>169869168</v>
      </c>
      <c r="E53" s="496">
        <v>181262110</v>
      </c>
      <c r="F53" s="478">
        <v>33673840</v>
      </c>
      <c r="G53" s="496">
        <v>34940876</v>
      </c>
      <c r="H53" s="478">
        <v>16041689</v>
      </c>
      <c r="I53" s="496">
        <v>15701629</v>
      </c>
      <c r="J53" s="478">
        <f t="shared" si="18"/>
        <v>219584697</v>
      </c>
      <c r="K53" s="496">
        <f t="shared" si="18"/>
        <v>231904615</v>
      </c>
      <c r="L53" s="483"/>
      <c r="O53" s="478">
        <v>219584697</v>
      </c>
      <c r="P53" s="460">
        <f t="shared" si="16"/>
        <v>0</v>
      </c>
      <c r="Q53" s="478">
        <v>231904615</v>
      </c>
      <c r="R53" s="460">
        <f t="shared" si="17"/>
        <v>0</v>
      </c>
    </row>
    <row r="54" spans="2:18" ht="12">
      <c r="B54" s="461"/>
      <c r="C54" s="456" t="s">
        <v>288</v>
      </c>
      <c r="D54" s="478">
        <v>20241412</v>
      </c>
      <c r="E54" s="496">
        <v>21548342</v>
      </c>
      <c r="F54" s="478">
        <v>163795974</v>
      </c>
      <c r="G54" s="496">
        <v>163123897</v>
      </c>
      <c r="H54" s="478">
        <v>2370626</v>
      </c>
      <c r="I54" s="496">
        <v>2598235</v>
      </c>
      <c r="J54" s="478">
        <f t="shared" si="18"/>
        <v>186408012</v>
      </c>
      <c r="K54" s="496">
        <f t="shared" si="18"/>
        <v>187270474</v>
      </c>
      <c r="L54" s="483"/>
      <c r="O54" s="478">
        <v>186408012</v>
      </c>
      <c r="P54" s="460">
        <f t="shared" si="16"/>
        <v>0</v>
      </c>
      <c r="Q54" s="478">
        <v>187270474</v>
      </c>
      <c r="R54" s="460">
        <f t="shared" si="17"/>
        <v>0</v>
      </c>
    </row>
    <row r="55" spans="2:18" ht="12">
      <c r="B55" s="461"/>
      <c r="C55" s="456" t="s">
        <v>289</v>
      </c>
      <c r="D55" s="478">
        <v>17862919</v>
      </c>
      <c r="E55" s="496">
        <v>18698412</v>
      </c>
      <c r="F55" s="478">
        <v>1352300</v>
      </c>
      <c r="G55" s="496">
        <v>1402580</v>
      </c>
      <c r="H55" s="478">
        <v>0</v>
      </c>
      <c r="I55" s="496">
        <v>0</v>
      </c>
      <c r="J55" s="478">
        <f t="shared" si="18"/>
        <v>19215219</v>
      </c>
      <c r="K55" s="496">
        <f t="shared" si="18"/>
        <v>20100992</v>
      </c>
      <c r="L55" s="483"/>
      <c r="O55" s="478">
        <v>19215219</v>
      </c>
      <c r="P55" s="460">
        <f t="shared" si="16"/>
        <v>0</v>
      </c>
      <c r="Q55" s="478">
        <v>20100992</v>
      </c>
      <c r="R55" s="460">
        <f t="shared" si="17"/>
        <v>0</v>
      </c>
    </row>
    <row r="56" ht="12">
      <c r="R56" s="460">
        <f t="shared" si="17"/>
        <v>0</v>
      </c>
    </row>
    <row r="57" spans="2:18" ht="12">
      <c r="B57" s="497" t="s">
        <v>290</v>
      </c>
      <c r="D57" s="478">
        <f aca="true" t="shared" si="19" ref="D57:K57">+D58+D66</f>
        <v>1884409149</v>
      </c>
      <c r="E57" s="479">
        <f t="shared" si="19"/>
        <v>3996837284</v>
      </c>
      <c r="F57" s="478">
        <f t="shared" si="19"/>
        <v>1720493001</v>
      </c>
      <c r="G57" s="479">
        <f t="shared" si="19"/>
        <v>2926808566</v>
      </c>
      <c r="H57" s="478">
        <f t="shared" si="19"/>
        <v>1430524874</v>
      </c>
      <c r="I57" s="479">
        <f t="shared" si="19"/>
        <v>1266162530</v>
      </c>
      <c r="J57" s="478">
        <f t="shared" si="19"/>
        <v>5035427024</v>
      </c>
      <c r="K57" s="479">
        <f t="shared" si="19"/>
        <v>8189808380</v>
      </c>
      <c r="L57" s="483"/>
      <c r="O57" s="478">
        <f>+O58+O66</f>
        <v>5035427024</v>
      </c>
      <c r="P57" s="460">
        <f aca="true" t="shared" si="20" ref="P57:P64">+J57-O57</f>
        <v>0</v>
      </c>
      <c r="Q57" s="478">
        <f>+Q58+Q66</f>
        <v>8189808380</v>
      </c>
      <c r="R57" s="460">
        <f t="shared" si="17"/>
        <v>0</v>
      </c>
    </row>
    <row r="58" spans="2:18" ht="12">
      <c r="B58" s="575" t="s">
        <v>291</v>
      </c>
      <c r="C58" s="576"/>
      <c r="D58" s="478">
        <f aca="true" t="shared" si="21" ref="D58:J58">SUM(D59:D64)</f>
        <v>1884409149</v>
      </c>
      <c r="E58" s="479">
        <f>SUM(E59:E64)</f>
        <v>3996837284</v>
      </c>
      <c r="F58" s="478">
        <f t="shared" si="21"/>
        <v>1720493001</v>
      </c>
      <c r="G58" s="479">
        <f>SUM(G59:G64)</f>
        <v>2926808566</v>
      </c>
      <c r="H58" s="478">
        <f t="shared" si="21"/>
        <v>1430524874</v>
      </c>
      <c r="I58" s="479">
        <f>SUM(I59:I64)</f>
        <v>1266162530</v>
      </c>
      <c r="J58" s="478">
        <f t="shared" si="21"/>
        <v>3582146711</v>
      </c>
      <c r="K58" s="479">
        <f>SUM(K59:K64)</f>
        <v>6026149285</v>
      </c>
      <c r="L58" s="483"/>
      <c r="O58" s="478">
        <f>+O59+O60+O61+O64</f>
        <v>3582146711</v>
      </c>
      <c r="P58" s="460">
        <f t="shared" si="20"/>
        <v>0</v>
      </c>
      <c r="Q58" s="478">
        <f>+Q59+Q60+Q61+Q64</f>
        <v>6026149285</v>
      </c>
      <c r="R58" s="460">
        <f t="shared" si="17"/>
        <v>0</v>
      </c>
    </row>
    <row r="59" spans="2:18" ht="12">
      <c r="B59" s="461"/>
      <c r="C59" s="456" t="s">
        <v>292</v>
      </c>
      <c r="D59" s="478">
        <v>620856306</v>
      </c>
      <c r="E59" s="496">
        <v>1476722861</v>
      </c>
      <c r="F59" s="478">
        <v>491422366</v>
      </c>
      <c r="G59" s="496">
        <v>860651565</v>
      </c>
      <c r="H59" s="478">
        <v>2463060338</v>
      </c>
      <c r="I59" s="496">
        <v>3467073560</v>
      </c>
      <c r="J59" s="478">
        <f aca="true" t="shared" si="22" ref="J59:K63">+D59+F59+H59</f>
        <v>3575339010</v>
      </c>
      <c r="K59" s="496">
        <f t="shared" si="22"/>
        <v>5804447986</v>
      </c>
      <c r="L59" s="483"/>
      <c r="O59" s="478">
        <v>3575339010</v>
      </c>
      <c r="P59" s="460">
        <f t="shared" si="20"/>
        <v>0</v>
      </c>
      <c r="Q59" s="478">
        <v>5804447986</v>
      </c>
      <c r="R59" s="460">
        <f t="shared" si="17"/>
        <v>0</v>
      </c>
    </row>
    <row r="60" spans="2:18" ht="12">
      <c r="B60" s="461"/>
      <c r="C60" s="456" t="s">
        <v>293</v>
      </c>
      <c r="D60" s="478">
        <v>266375467</v>
      </c>
      <c r="E60" s="496">
        <v>2358601470</v>
      </c>
      <c r="F60" s="478">
        <v>58857749</v>
      </c>
      <c r="G60" s="496">
        <v>1414711314</v>
      </c>
      <c r="H60" s="478">
        <v>1826477833</v>
      </c>
      <c r="I60" s="496">
        <v>-392651261</v>
      </c>
      <c r="J60" s="478">
        <f t="shared" si="22"/>
        <v>2151711049</v>
      </c>
      <c r="K60" s="496">
        <f t="shared" si="22"/>
        <v>3380661523</v>
      </c>
      <c r="L60" s="483"/>
      <c r="O60" s="478">
        <v>2151711049</v>
      </c>
      <c r="P60" s="460">
        <f t="shared" si="20"/>
        <v>0</v>
      </c>
      <c r="Q60" s="478">
        <v>3380661523</v>
      </c>
      <c r="R60" s="460">
        <f t="shared" si="17"/>
        <v>0</v>
      </c>
    </row>
    <row r="61" spans="2:18" ht="12">
      <c r="B61" s="461"/>
      <c r="C61" s="456" t="s">
        <v>294</v>
      </c>
      <c r="D61" s="478">
        <v>25349179</v>
      </c>
      <c r="E61" s="496">
        <v>206058198</v>
      </c>
      <c r="F61" s="478">
        <v>2978709</v>
      </c>
      <c r="G61" s="496">
        <v>3547484</v>
      </c>
      <c r="H61" s="478">
        <v>-28327888</v>
      </c>
      <c r="I61" s="496">
        <v>-209605682</v>
      </c>
      <c r="J61" s="478">
        <f t="shared" si="22"/>
        <v>0</v>
      </c>
      <c r="K61" s="496">
        <f t="shared" si="22"/>
        <v>0</v>
      </c>
      <c r="L61" s="483"/>
      <c r="O61" s="478">
        <v>0</v>
      </c>
      <c r="P61" s="460">
        <f t="shared" si="20"/>
        <v>0</v>
      </c>
      <c r="Q61" s="478">
        <v>0</v>
      </c>
      <c r="R61" s="460">
        <f t="shared" si="17"/>
        <v>0</v>
      </c>
    </row>
    <row r="62" spans="2:18" ht="12">
      <c r="B62" s="461"/>
      <c r="C62" s="456" t="s">
        <v>295</v>
      </c>
      <c r="D62" s="478">
        <v>0</v>
      </c>
      <c r="E62" s="496">
        <v>0</v>
      </c>
      <c r="F62" s="478">
        <v>0</v>
      </c>
      <c r="G62" s="496">
        <v>0</v>
      </c>
      <c r="H62" s="478">
        <v>0</v>
      </c>
      <c r="I62" s="496">
        <v>0</v>
      </c>
      <c r="J62" s="478">
        <v>0</v>
      </c>
      <c r="K62" s="496">
        <f t="shared" si="22"/>
        <v>0</v>
      </c>
      <c r="L62" s="483"/>
      <c r="O62" s="478">
        <v>0</v>
      </c>
      <c r="P62" s="460">
        <f t="shared" si="20"/>
        <v>0</v>
      </c>
      <c r="Q62" s="478">
        <v>0</v>
      </c>
      <c r="R62" s="460">
        <f t="shared" si="17"/>
        <v>0</v>
      </c>
    </row>
    <row r="63" spans="2:18" ht="12">
      <c r="B63" s="461"/>
      <c r="C63" s="456" t="s">
        <v>296</v>
      </c>
      <c r="D63" s="478">
        <v>0</v>
      </c>
      <c r="E63" s="496">
        <v>0</v>
      </c>
      <c r="F63" s="478">
        <v>0</v>
      </c>
      <c r="G63" s="496">
        <v>0</v>
      </c>
      <c r="H63" s="478">
        <v>0</v>
      </c>
      <c r="I63" s="496">
        <v>0</v>
      </c>
      <c r="J63" s="478">
        <v>0</v>
      </c>
      <c r="K63" s="496">
        <f t="shared" si="22"/>
        <v>0</v>
      </c>
      <c r="L63" s="483"/>
      <c r="O63" s="478">
        <v>0</v>
      </c>
      <c r="P63" s="460">
        <f t="shared" si="20"/>
        <v>0</v>
      </c>
      <c r="Q63" s="478">
        <v>0</v>
      </c>
      <c r="R63" s="460">
        <f t="shared" si="17"/>
        <v>0</v>
      </c>
    </row>
    <row r="64" spans="2:18" ht="12">
      <c r="B64" s="461"/>
      <c r="C64" s="456" t="s">
        <v>297</v>
      </c>
      <c r="D64" s="478">
        <v>971828197</v>
      </c>
      <c r="E64" s="496">
        <v>-44545245</v>
      </c>
      <c r="F64" s="478">
        <v>1167234177</v>
      </c>
      <c r="G64" s="496">
        <v>647898203</v>
      </c>
      <c r="H64" s="478">
        <v>-2830685409</v>
      </c>
      <c r="I64" s="496">
        <v>-1598654087</v>
      </c>
      <c r="J64" s="478">
        <f>+D64+F64+H64-J66</f>
        <v>-2144903348</v>
      </c>
      <c r="K64" s="496">
        <f>+E64+G64+I64-K66</f>
        <v>-3158960224</v>
      </c>
      <c r="L64" s="483"/>
      <c r="O64" s="478">
        <v>-2144903348</v>
      </c>
      <c r="P64" s="460">
        <f t="shared" si="20"/>
        <v>0</v>
      </c>
      <c r="Q64" s="478">
        <v>-3158960224</v>
      </c>
      <c r="R64" s="460">
        <f t="shared" si="17"/>
        <v>0</v>
      </c>
    </row>
    <row r="65" ht="12">
      <c r="R65" s="460">
        <f t="shared" si="17"/>
        <v>0</v>
      </c>
    </row>
    <row r="66" spans="2:18" ht="12">
      <c r="B66" s="467" t="s">
        <v>298</v>
      </c>
      <c r="C66" s="456"/>
      <c r="D66" s="478">
        <v>0</v>
      </c>
      <c r="E66" s="496">
        <v>0</v>
      </c>
      <c r="F66" s="478">
        <v>0</v>
      </c>
      <c r="G66" s="496">
        <v>0</v>
      </c>
      <c r="H66" s="478">
        <v>0</v>
      </c>
      <c r="I66" s="496">
        <v>0</v>
      </c>
      <c r="J66" s="478">
        <v>1453280313</v>
      </c>
      <c r="K66" s="496">
        <v>2163659095</v>
      </c>
      <c r="L66" s="483"/>
      <c r="O66" s="478">
        <v>1453280313</v>
      </c>
      <c r="P66" s="460">
        <f>+J66-O66</f>
        <v>0</v>
      </c>
      <c r="Q66" s="478">
        <v>2163659095</v>
      </c>
      <c r="R66" s="460">
        <f t="shared" si="17"/>
        <v>0</v>
      </c>
    </row>
    <row r="67" ht="12">
      <c r="R67" s="460">
        <f t="shared" si="17"/>
        <v>0</v>
      </c>
    </row>
    <row r="68" spans="2:18" ht="12">
      <c r="B68" s="455" t="s">
        <v>299</v>
      </c>
      <c r="C68" s="468"/>
      <c r="D68" s="474">
        <f>+D48+D57+D37</f>
        <v>4175015782</v>
      </c>
      <c r="E68" s="475">
        <f aca="true" t="shared" si="23" ref="E68:K68">+E48+E57+E37</f>
        <v>8045231691</v>
      </c>
      <c r="F68" s="474">
        <f>+F48+F57+F37</f>
        <v>4813124091</v>
      </c>
      <c r="G68" s="475">
        <f t="shared" si="23"/>
        <v>6324944614</v>
      </c>
      <c r="H68" s="474">
        <f>+H48+H57+H37</f>
        <v>1385300287</v>
      </c>
      <c r="I68" s="475">
        <f t="shared" si="23"/>
        <v>1078978086</v>
      </c>
      <c r="J68" s="474">
        <f>+J48+J57+J37</f>
        <v>10373440160</v>
      </c>
      <c r="K68" s="475">
        <f t="shared" si="23"/>
        <v>15449154391</v>
      </c>
      <c r="O68" s="474">
        <f>+O48+O57+O37</f>
        <v>10373440160</v>
      </c>
      <c r="P68" s="460"/>
      <c r="Q68" s="474">
        <f>+Q48+Q57+Q37</f>
        <v>15449154391</v>
      </c>
      <c r="R68" s="460">
        <f t="shared" si="17"/>
        <v>0</v>
      </c>
    </row>
    <row r="69" spans="4:17" ht="12">
      <c r="D69" s="460">
        <f aca="true" t="shared" si="24" ref="D69:K69">+D29-D68</f>
        <v>0</v>
      </c>
      <c r="E69" s="460">
        <f t="shared" si="24"/>
        <v>0</v>
      </c>
      <c r="F69" s="460">
        <f t="shared" si="24"/>
        <v>0</v>
      </c>
      <c r="G69" s="460">
        <f t="shared" si="24"/>
        <v>0</v>
      </c>
      <c r="H69" s="460">
        <f t="shared" si="24"/>
        <v>0</v>
      </c>
      <c r="I69" s="460">
        <f t="shared" si="24"/>
        <v>0</v>
      </c>
      <c r="J69" s="460">
        <f t="shared" si="24"/>
        <v>0</v>
      </c>
      <c r="K69" s="460">
        <f t="shared" si="24"/>
        <v>0</v>
      </c>
      <c r="L69" s="460"/>
      <c r="M69" s="460"/>
      <c r="O69" s="460">
        <f>+O29-O68</f>
        <v>0</v>
      </c>
      <c r="Q69" s="460">
        <f>+Q29-Q68</f>
        <v>0</v>
      </c>
    </row>
    <row r="70" spans="4:24" ht="12"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X70" s="460"/>
    </row>
    <row r="71" spans="4:24" ht="12"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X71" s="460"/>
    </row>
    <row r="72" spans="15:27" ht="12">
      <c r="O72" s="499"/>
      <c r="AA72" s="460"/>
    </row>
    <row r="73" spans="2:12" ht="30.75" customHeight="1">
      <c r="B73" s="555" t="s">
        <v>348</v>
      </c>
      <c r="C73" s="556"/>
      <c r="D73" s="567" t="s">
        <v>349</v>
      </c>
      <c r="E73" s="568"/>
      <c r="F73" s="567" t="s">
        <v>29</v>
      </c>
      <c r="G73" s="568"/>
      <c r="H73" s="567" t="s">
        <v>350</v>
      </c>
      <c r="I73" s="568"/>
      <c r="J73" s="493" t="s">
        <v>249</v>
      </c>
      <c r="K73" s="494"/>
      <c r="L73" s="499"/>
    </row>
    <row r="74" spans="2:12" ht="12">
      <c r="B74" s="563" t="s">
        <v>300</v>
      </c>
      <c r="C74" s="564"/>
      <c r="D74" s="450">
        <f>+D35</f>
        <v>42460</v>
      </c>
      <c r="E74" s="451">
        <v>42094</v>
      </c>
      <c r="F74" s="450">
        <f>+F35</f>
        <v>42460</v>
      </c>
      <c r="G74" s="451">
        <f>+E74</f>
        <v>42094</v>
      </c>
      <c r="H74" s="450">
        <f>+H35</f>
        <v>42460</v>
      </c>
      <c r="I74" s="451">
        <f>+G74</f>
        <v>42094</v>
      </c>
      <c r="J74" s="450">
        <f>+J35</f>
        <v>42460</v>
      </c>
      <c r="K74" s="451">
        <f>+I74</f>
        <v>42094</v>
      </c>
      <c r="L74" s="499"/>
    </row>
    <row r="75" spans="2:12" ht="12">
      <c r="B75" s="565"/>
      <c r="C75" s="566"/>
      <c r="D75" s="470" t="s">
        <v>23</v>
      </c>
      <c r="E75" s="471" t="s">
        <v>23</v>
      </c>
      <c r="F75" s="470" t="s">
        <v>23</v>
      </c>
      <c r="G75" s="471" t="s">
        <v>23</v>
      </c>
      <c r="H75" s="470" t="s">
        <v>23</v>
      </c>
      <c r="I75" s="471" t="s">
        <v>23</v>
      </c>
      <c r="J75" s="470" t="s">
        <v>23</v>
      </c>
      <c r="K75" s="471" t="s">
        <v>23</v>
      </c>
      <c r="L75" s="499"/>
    </row>
    <row r="76" spans="2:17" ht="12">
      <c r="B76" s="455" t="s">
        <v>301</v>
      </c>
      <c r="C76" s="473"/>
      <c r="D76" s="474">
        <f aca="true" t="shared" si="25" ref="D76:K76">+D77+D81</f>
        <v>510636396</v>
      </c>
      <c r="E76" s="475">
        <f t="shared" si="25"/>
        <v>392574642</v>
      </c>
      <c r="F76" s="474">
        <f t="shared" si="25"/>
        <v>864659219</v>
      </c>
      <c r="G76" s="475">
        <f t="shared" si="25"/>
        <v>986780251</v>
      </c>
      <c r="H76" s="474">
        <f t="shared" si="25"/>
        <v>-109757678</v>
      </c>
      <c r="I76" s="475">
        <f t="shared" si="25"/>
        <v>-75694967</v>
      </c>
      <c r="J76" s="474">
        <f t="shared" si="25"/>
        <v>1265537937</v>
      </c>
      <c r="K76" s="475">
        <f t="shared" si="25"/>
        <v>1303659926</v>
      </c>
      <c r="L76" s="499"/>
      <c r="O76" s="474">
        <f>+O77+O81</f>
        <v>1265537937</v>
      </c>
      <c r="Q76" s="474">
        <f>+Q77+Q81</f>
        <v>1303659926</v>
      </c>
    </row>
    <row r="77" spans="2:17" ht="12">
      <c r="B77" s="476"/>
      <c r="C77" s="466" t="s">
        <v>302</v>
      </c>
      <c r="D77" s="474">
        <f aca="true" t="shared" si="26" ref="D77:J77">SUM(D78:D80)</f>
        <v>490418383</v>
      </c>
      <c r="E77" s="475">
        <f t="shared" si="26"/>
        <v>381172812</v>
      </c>
      <c r="F77" s="474">
        <f t="shared" si="26"/>
        <v>833498369</v>
      </c>
      <c r="G77" s="475">
        <f t="shared" si="26"/>
        <v>865447148</v>
      </c>
      <c r="H77" s="474">
        <f t="shared" si="26"/>
        <v>-109535447</v>
      </c>
      <c r="I77" s="475">
        <f t="shared" si="26"/>
        <v>-75649862</v>
      </c>
      <c r="J77" s="474">
        <f t="shared" si="26"/>
        <v>1214381305</v>
      </c>
      <c r="K77" s="475">
        <f>SUM(K78:K80)</f>
        <v>1170970098</v>
      </c>
      <c r="L77" s="499"/>
      <c r="O77" s="474">
        <f>SUM(O78:O80)</f>
        <v>1214381305</v>
      </c>
      <c r="Q77" s="474">
        <f>SUM(Q78:Q80)</f>
        <v>1170970098</v>
      </c>
    </row>
    <row r="78" spans="2:18" ht="12">
      <c r="B78" s="476"/>
      <c r="C78" s="477" t="s">
        <v>303</v>
      </c>
      <c r="D78" s="478">
        <v>429826960</v>
      </c>
      <c r="E78" s="479">
        <v>322798584</v>
      </c>
      <c r="F78" s="478">
        <v>712592186</v>
      </c>
      <c r="G78" s="479">
        <v>797872368</v>
      </c>
      <c r="H78" s="478">
        <v>-101199689</v>
      </c>
      <c r="I78" s="479">
        <v>-66811007</v>
      </c>
      <c r="J78" s="478">
        <f>+D78+F78+H78</f>
        <v>1041219457</v>
      </c>
      <c r="K78" s="479">
        <f>+I78+G78+E78</f>
        <v>1053859945</v>
      </c>
      <c r="L78" s="499"/>
      <c r="O78" s="478">
        <v>1041219457</v>
      </c>
      <c r="P78" s="460">
        <f>+J78-O78</f>
        <v>0</v>
      </c>
      <c r="Q78" s="478">
        <v>1053859945</v>
      </c>
      <c r="R78" s="460">
        <f aca="true" t="shared" si="27" ref="R78:R100">+K78-Q78</f>
        <v>0</v>
      </c>
    </row>
    <row r="79" spans="2:18" ht="12">
      <c r="B79" s="476"/>
      <c r="C79" s="477" t="s">
        <v>304</v>
      </c>
      <c r="D79" s="478">
        <v>5915603</v>
      </c>
      <c r="E79" s="479">
        <v>4110159</v>
      </c>
      <c r="F79" s="478">
        <v>457035</v>
      </c>
      <c r="G79" s="479">
        <v>2637323</v>
      </c>
      <c r="H79" s="478">
        <v>3515716</v>
      </c>
      <c r="I79" s="479">
        <v>0</v>
      </c>
      <c r="J79" s="478">
        <f>+D79+F79+H79</f>
        <v>9888354</v>
      </c>
      <c r="K79" s="479">
        <f>+I79+G79+E79</f>
        <v>6747482</v>
      </c>
      <c r="L79" s="499"/>
      <c r="O79" s="478">
        <v>9888354</v>
      </c>
      <c r="P79" s="460">
        <f>+J79-O79</f>
        <v>0</v>
      </c>
      <c r="Q79" s="478">
        <v>6747482</v>
      </c>
      <c r="R79" s="460">
        <f t="shared" si="27"/>
        <v>0</v>
      </c>
    </row>
    <row r="80" spans="2:18" ht="12">
      <c r="B80" s="476"/>
      <c r="C80" s="477" t="s">
        <v>305</v>
      </c>
      <c r="D80" s="478">
        <v>54675820</v>
      </c>
      <c r="E80" s="479">
        <v>54264069</v>
      </c>
      <c r="F80" s="478">
        <v>120449148</v>
      </c>
      <c r="G80" s="479">
        <v>64937457</v>
      </c>
      <c r="H80" s="478">
        <v>-11851474</v>
      </c>
      <c r="I80" s="479">
        <v>-8838855</v>
      </c>
      <c r="J80" s="478">
        <f>+D80+F80+H80</f>
        <v>163273494</v>
      </c>
      <c r="K80" s="479">
        <f>+I80+G80+E80</f>
        <v>110362671</v>
      </c>
      <c r="L80" s="499"/>
      <c r="O80" s="478">
        <v>163273494</v>
      </c>
      <c r="P80" s="460">
        <f>+J80-O80</f>
        <v>0</v>
      </c>
      <c r="Q80" s="478">
        <v>110362671</v>
      </c>
      <c r="R80" s="460">
        <f t="shared" si="27"/>
        <v>0</v>
      </c>
    </row>
    <row r="81" spans="2:18" ht="12">
      <c r="B81" s="476"/>
      <c r="C81" s="466" t="s">
        <v>306</v>
      </c>
      <c r="D81" s="478">
        <v>20218013</v>
      </c>
      <c r="E81" s="479">
        <v>11401830</v>
      </c>
      <c r="F81" s="478">
        <v>31160850</v>
      </c>
      <c r="G81" s="479">
        <v>121333103</v>
      </c>
      <c r="H81" s="478">
        <v>-222231</v>
      </c>
      <c r="I81" s="479">
        <v>-45105</v>
      </c>
      <c r="J81" s="478">
        <f>+D81+F81+H81</f>
        <v>51156632</v>
      </c>
      <c r="K81" s="479">
        <f>+I81+G81+E81</f>
        <v>132689828</v>
      </c>
      <c r="L81" s="499"/>
      <c r="O81" s="478">
        <v>51156632</v>
      </c>
      <c r="P81" s="460">
        <f>+J81-O81</f>
        <v>0</v>
      </c>
      <c r="Q81" s="478">
        <v>132689828</v>
      </c>
      <c r="R81" s="460">
        <f t="shared" si="27"/>
        <v>0</v>
      </c>
    </row>
    <row r="82" spans="12:18" ht="12">
      <c r="L82" s="499"/>
      <c r="R82" s="460">
        <f t="shared" si="27"/>
        <v>0</v>
      </c>
    </row>
    <row r="83" spans="2:18" ht="12">
      <c r="B83" s="455" t="s">
        <v>307</v>
      </c>
      <c r="C83" s="480"/>
      <c r="D83" s="474">
        <f aca="true" t="shared" si="28" ref="D83:K83">SUM(D84:D87)</f>
        <v>-222295436</v>
      </c>
      <c r="E83" s="475">
        <f t="shared" si="28"/>
        <v>-130606752</v>
      </c>
      <c r="F83" s="474">
        <f t="shared" si="28"/>
        <v>-520984144</v>
      </c>
      <c r="G83" s="475">
        <f t="shared" si="28"/>
        <v>-588886771</v>
      </c>
      <c r="H83" s="474">
        <f t="shared" si="28"/>
        <v>111862015</v>
      </c>
      <c r="I83" s="475">
        <f t="shared" si="28"/>
        <v>75895770</v>
      </c>
      <c r="J83" s="474">
        <f t="shared" si="28"/>
        <v>-631417565</v>
      </c>
      <c r="K83" s="475">
        <f t="shared" si="28"/>
        <v>-643597753</v>
      </c>
      <c r="L83" s="499"/>
      <c r="O83" s="474">
        <f>SUM(O84:O87)</f>
        <v>-631417565</v>
      </c>
      <c r="Q83" s="474">
        <f>SUM(Q84:Q87)</f>
        <v>-643597753</v>
      </c>
      <c r="R83" s="460">
        <f t="shared" si="27"/>
        <v>0</v>
      </c>
    </row>
    <row r="84" spans="2:18" ht="12">
      <c r="B84" s="476"/>
      <c r="C84" s="477" t="s">
        <v>308</v>
      </c>
      <c r="D84" s="478">
        <v>-78506987</v>
      </c>
      <c r="E84" s="479">
        <v>-26472391</v>
      </c>
      <c r="F84" s="478">
        <v>-414598052</v>
      </c>
      <c r="G84" s="479">
        <v>-495647578</v>
      </c>
      <c r="H84" s="478">
        <v>109218927</v>
      </c>
      <c r="I84" s="479">
        <v>69978947</v>
      </c>
      <c r="J84" s="478">
        <f>+D84+F84+H84</f>
        <v>-383886112</v>
      </c>
      <c r="K84" s="479">
        <f>+I84+G84+E84</f>
        <v>-452141022</v>
      </c>
      <c r="L84" s="499"/>
      <c r="O84" s="478">
        <v>-383886112</v>
      </c>
      <c r="P84" s="460">
        <f>+J84-O84</f>
        <v>0</v>
      </c>
      <c r="Q84" s="478">
        <v>-452141022</v>
      </c>
      <c r="R84" s="460">
        <f t="shared" si="27"/>
        <v>0</v>
      </c>
    </row>
    <row r="85" spans="2:18" ht="12">
      <c r="B85" s="476"/>
      <c r="C85" s="477" t="s">
        <v>309</v>
      </c>
      <c r="D85" s="478">
        <v>-93476142</v>
      </c>
      <c r="E85" s="479">
        <v>-61655464</v>
      </c>
      <c r="F85" s="478">
        <v>0</v>
      </c>
      <c r="G85" s="479">
        <v>0</v>
      </c>
      <c r="H85" s="478">
        <v>0</v>
      </c>
      <c r="I85" s="479">
        <v>0</v>
      </c>
      <c r="J85" s="478">
        <f>+D85+F85+H85</f>
        <v>-93476142</v>
      </c>
      <c r="K85" s="479">
        <f>+I85+G85+E85</f>
        <v>-61655464</v>
      </c>
      <c r="L85" s="483"/>
      <c r="O85" s="478">
        <v>-93476142</v>
      </c>
      <c r="P85" s="460">
        <f>+J85-O85</f>
        <v>0</v>
      </c>
      <c r="Q85" s="478">
        <v>-61655464</v>
      </c>
      <c r="R85" s="460">
        <f t="shared" si="27"/>
        <v>0</v>
      </c>
    </row>
    <row r="86" spans="2:18" ht="12">
      <c r="B86" s="476"/>
      <c r="C86" s="477" t="s">
        <v>310</v>
      </c>
      <c r="D86" s="478">
        <v>-33572410</v>
      </c>
      <c r="E86" s="479">
        <v>-29808058</v>
      </c>
      <c r="F86" s="478">
        <v>-34534565</v>
      </c>
      <c r="G86" s="479">
        <v>-40279837</v>
      </c>
      <c r="H86" s="478">
        <v>6134542</v>
      </c>
      <c r="I86" s="479">
        <v>6353730</v>
      </c>
      <c r="J86" s="478">
        <f>+D86+F86+H86</f>
        <v>-61972433</v>
      </c>
      <c r="K86" s="479">
        <f>+I86+G86+E86</f>
        <v>-63734165</v>
      </c>
      <c r="L86" s="483"/>
      <c r="O86" s="478">
        <v>-61972433</v>
      </c>
      <c r="P86" s="460">
        <f>+J86-O86</f>
        <v>0</v>
      </c>
      <c r="Q86" s="478">
        <v>-63734165</v>
      </c>
      <c r="R86" s="460">
        <f t="shared" si="27"/>
        <v>0</v>
      </c>
    </row>
    <row r="87" spans="2:18" ht="12">
      <c r="B87" s="476"/>
      <c r="C87" s="477" t="s">
        <v>311</v>
      </c>
      <c r="D87" s="478">
        <v>-16739897</v>
      </c>
      <c r="E87" s="479">
        <v>-12670839</v>
      </c>
      <c r="F87" s="478">
        <v>-71851527</v>
      </c>
      <c r="G87" s="479">
        <v>-52959356</v>
      </c>
      <c r="H87" s="478">
        <v>-3491454</v>
      </c>
      <c r="I87" s="479">
        <v>-436907</v>
      </c>
      <c r="J87" s="478">
        <f>+D87+F87+H87</f>
        <v>-92082878</v>
      </c>
      <c r="K87" s="479">
        <f>+I87+G87+E87</f>
        <v>-66067102</v>
      </c>
      <c r="L87" s="483"/>
      <c r="O87" s="478">
        <v>-92082878</v>
      </c>
      <c r="P87" s="460">
        <f>+J87-O87</f>
        <v>0</v>
      </c>
      <c r="Q87" s="478">
        <v>-66067102</v>
      </c>
      <c r="R87" s="460">
        <f t="shared" si="27"/>
        <v>0</v>
      </c>
    </row>
    <row r="88" ht="12">
      <c r="R88" s="460">
        <f t="shared" si="27"/>
        <v>0</v>
      </c>
    </row>
    <row r="89" spans="2:18" ht="12">
      <c r="B89" s="455" t="s">
        <v>312</v>
      </c>
      <c r="C89" s="480"/>
      <c r="D89" s="474">
        <f>+D83+D76</f>
        <v>288340960</v>
      </c>
      <c r="E89" s="475">
        <f aca="true" t="shared" si="29" ref="E89:J89">+E83+E76</f>
        <v>261967890</v>
      </c>
      <c r="F89" s="474">
        <f t="shared" si="29"/>
        <v>343675075</v>
      </c>
      <c r="G89" s="475">
        <f t="shared" si="29"/>
        <v>397893480</v>
      </c>
      <c r="H89" s="474">
        <f t="shared" si="29"/>
        <v>2104337</v>
      </c>
      <c r="I89" s="475">
        <f t="shared" si="29"/>
        <v>200803</v>
      </c>
      <c r="J89" s="474">
        <f t="shared" si="29"/>
        <v>634120372</v>
      </c>
      <c r="K89" s="475">
        <f>+K83+K76</f>
        <v>660062173</v>
      </c>
      <c r="L89" s="499"/>
      <c r="O89" s="474">
        <f>+O83+O76</f>
        <v>634120372</v>
      </c>
      <c r="P89" s="460">
        <f>+J89-O89</f>
        <v>0</v>
      </c>
      <c r="Q89" s="474">
        <f>+Q83+Q76</f>
        <v>660062173</v>
      </c>
      <c r="R89" s="460">
        <f t="shared" si="27"/>
        <v>0</v>
      </c>
    </row>
    <row r="90" ht="12">
      <c r="R90" s="460">
        <f t="shared" si="27"/>
        <v>0</v>
      </c>
    </row>
    <row r="91" spans="2:18" ht="12">
      <c r="B91" s="461"/>
      <c r="C91" s="466" t="s">
        <v>313</v>
      </c>
      <c r="D91" s="478">
        <v>1364201</v>
      </c>
      <c r="E91" s="479">
        <v>1633944</v>
      </c>
      <c r="F91" s="478">
        <v>12115354</v>
      </c>
      <c r="G91" s="479">
        <v>11105577</v>
      </c>
      <c r="H91" s="478">
        <v>39772</v>
      </c>
      <c r="I91" s="479">
        <v>40737</v>
      </c>
      <c r="J91" s="478">
        <f>+D91+F91+H91</f>
        <v>13519327</v>
      </c>
      <c r="K91" s="479">
        <f>+I91+G91+E91</f>
        <v>12780258</v>
      </c>
      <c r="L91" s="483"/>
      <c r="O91" s="478">
        <v>13519327</v>
      </c>
      <c r="P91" s="460">
        <f>+J91-O91</f>
        <v>0</v>
      </c>
      <c r="Q91" s="478">
        <v>12780258</v>
      </c>
      <c r="R91" s="460">
        <f t="shared" si="27"/>
        <v>0</v>
      </c>
    </row>
    <row r="92" spans="2:18" ht="12">
      <c r="B92" s="461"/>
      <c r="C92" s="466" t="s">
        <v>314</v>
      </c>
      <c r="D92" s="478">
        <v>-22431148</v>
      </c>
      <c r="E92" s="479">
        <v>-25439621</v>
      </c>
      <c r="F92" s="478">
        <v>-73093069</v>
      </c>
      <c r="G92" s="479">
        <v>-88751768</v>
      </c>
      <c r="H92" s="478">
        <v>-7069028</v>
      </c>
      <c r="I92" s="479">
        <v>-3247292</v>
      </c>
      <c r="J92" s="478">
        <f>+D92+F92+H92</f>
        <v>-102593245</v>
      </c>
      <c r="K92" s="479">
        <f>+I92+G92+E92</f>
        <v>-117438681</v>
      </c>
      <c r="L92" s="483"/>
      <c r="O92" s="478">
        <v>-102593245</v>
      </c>
      <c r="P92" s="460">
        <f>+J92-O92</f>
        <v>0</v>
      </c>
      <c r="Q92" s="478">
        <v>-117438681</v>
      </c>
      <c r="R92" s="460">
        <f t="shared" si="27"/>
        <v>0</v>
      </c>
    </row>
    <row r="93" spans="2:18" ht="12">
      <c r="B93" s="461"/>
      <c r="C93" s="466" t="s">
        <v>315</v>
      </c>
      <c r="D93" s="478">
        <v>-24593896</v>
      </c>
      <c r="E93" s="479">
        <v>-23977674</v>
      </c>
      <c r="F93" s="478">
        <v>-86341666</v>
      </c>
      <c r="G93" s="479">
        <v>-110015395</v>
      </c>
      <c r="H93" s="478">
        <v>-8056542</v>
      </c>
      <c r="I93" s="479">
        <v>-686914</v>
      </c>
      <c r="J93" s="478">
        <f>+D93+F93+H93</f>
        <v>-118992104</v>
      </c>
      <c r="K93" s="479">
        <f>+I93+G93+E93</f>
        <v>-134679983</v>
      </c>
      <c r="L93" s="483"/>
      <c r="O93" s="478">
        <v>-118992104</v>
      </c>
      <c r="P93" s="460">
        <f>+J93-O93</f>
        <v>0</v>
      </c>
      <c r="Q93" s="478">
        <v>-134679983</v>
      </c>
      <c r="R93" s="460">
        <f t="shared" si="27"/>
        <v>0</v>
      </c>
    </row>
    <row r="94" ht="12">
      <c r="R94" s="460">
        <f t="shared" si="27"/>
        <v>0</v>
      </c>
    </row>
    <row r="95" spans="2:18" ht="12">
      <c r="B95" s="455" t="s">
        <v>316</v>
      </c>
      <c r="C95" s="480"/>
      <c r="D95" s="474">
        <f aca="true" t="shared" si="30" ref="D95:K95">+D89+D91+D92+D93</f>
        <v>242680117</v>
      </c>
      <c r="E95" s="475">
        <f t="shared" si="30"/>
        <v>214184539</v>
      </c>
      <c r="F95" s="474">
        <f t="shared" si="30"/>
        <v>196355694</v>
      </c>
      <c r="G95" s="475">
        <f t="shared" si="30"/>
        <v>210231894</v>
      </c>
      <c r="H95" s="474">
        <f t="shared" si="30"/>
        <v>-12981461</v>
      </c>
      <c r="I95" s="475">
        <f t="shared" si="30"/>
        <v>-3692666</v>
      </c>
      <c r="J95" s="474">
        <f t="shared" si="30"/>
        <v>426054350</v>
      </c>
      <c r="K95" s="475">
        <f t="shared" si="30"/>
        <v>420723767</v>
      </c>
      <c r="L95" s="499"/>
      <c r="O95" s="474">
        <f>+O89+O91+O92+O93</f>
        <v>426054350</v>
      </c>
      <c r="P95" s="460">
        <f>+J95-O95</f>
        <v>0</v>
      </c>
      <c r="Q95" s="474">
        <f>+Q89+Q91+Q92+Q93</f>
        <v>420723767</v>
      </c>
      <c r="R95" s="460">
        <f t="shared" si="27"/>
        <v>0</v>
      </c>
    </row>
    <row r="96" ht="12">
      <c r="R96" s="460">
        <f t="shared" si="27"/>
        <v>0</v>
      </c>
    </row>
    <row r="97" spans="2:18" ht="12">
      <c r="B97" s="476"/>
      <c r="C97" s="466" t="s">
        <v>317</v>
      </c>
      <c r="D97" s="478">
        <v>-34695487</v>
      </c>
      <c r="E97" s="479">
        <v>-36741314</v>
      </c>
      <c r="F97" s="478">
        <v>-41301764</v>
      </c>
      <c r="G97" s="479">
        <v>-44374857</v>
      </c>
      <c r="H97" s="478">
        <v>-57280</v>
      </c>
      <c r="I97" s="479">
        <v>108765</v>
      </c>
      <c r="J97" s="478">
        <f>+D97+F97+H97</f>
        <v>-76054531</v>
      </c>
      <c r="K97" s="479">
        <f>+I97+G97+E97</f>
        <v>-81007406</v>
      </c>
      <c r="L97" s="483"/>
      <c r="O97" s="478">
        <v>-76054531</v>
      </c>
      <c r="P97" s="460">
        <f>+J97-O97</f>
        <v>0</v>
      </c>
      <c r="Q97" s="478">
        <v>-81007406</v>
      </c>
      <c r="R97" s="460">
        <f t="shared" si="27"/>
        <v>0</v>
      </c>
    </row>
    <row r="98" spans="2:18" ht="24">
      <c r="B98" s="476"/>
      <c r="C98" s="466" t="s">
        <v>318</v>
      </c>
      <c r="D98" s="478">
        <v>-995723</v>
      </c>
      <c r="E98" s="479">
        <v>228627</v>
      </c>
      <c r="F98" s="478">
        <v>-9849323</v>
      </c>
      <c r="G98" s="479">
        <v>-10091913</v>
      </c>
      <c r="H98" s="478">
        <v>-1106337</v>
      </c>
      <c r="I98" s="479">
        <v>-50</v>
      </c>
      <c r="J98" s="478">
        <f>+D98+F98+H98</f>
        <v>-11951383</v>
      </c>
      <c r="K98" s="479">
        <f>+I98+G98+E98</f>
        <v>-9863336</v>
      </c>
      <c r="L98" s="483"/>
      <c r="O98" s="478">
        <v>-11951383</v>
      </c>
      <c r="P98" s="460">
        <f>+J98-O98</f>
        <v>0</v>
      </c>
      <c r="Q98" s="478">
        <v>-9863336</v>
      </c>
      <c r="R98" s="460">
        <f t="shared" si="27"/>
        <v>0</v>
      </c>
    </row>
    <row r="99" ht="12">
      <c r="R99" s="460">
        <f t="shared" si="27"/>
        <v>0</v>
      </c>
    </row>
    <row r="100" spans="2:18" ht="12">
      <c r="B100" s="455" t="s">
        <v>319</v>
      </c>
      <c r="C100" s="480"/>
      <c r="D100" s="474">
        <f>+D95+D97+D98</f>
        <v>206988907</v>
      </c>
      <c r="E100" s="475">
        <f aca="true" t="shared" si="31" ref="E100:J100">+E95+E97+E98</f>
        <v>177671852</v>
      </c>
      <c r="F100" s="474">
        <f t="shared" si="31"/>
        <v>145204607</v>
      </c>
      <c r="G100" s="475">
        <f t="shared" si="31"/>
        <v>155765124</v>
      </c>
      <c r="H100" s="474">
        <f t="shared" si="31"/>
        <v>-14145078</v>
      </c>
      <c r="I100" s="475">
        <f t="shared" si="31"/>
        <v>-3583951</v>
      </c>
      <c r="J100" s="474">
        <f t="shared" si="31"/>
        <v>338048436</v>
      </c>
      <c r="K100" s="475">
        <f>+K95+K97+K98</f>
        <v>329853025</v>
      </c>
      <c r="L100" s="499"/>
      <c r="O100" s="474">
        <f>+O95+O97+O98</f>
        <v>338048436</v>
      </c>
      <c r="P100" s="460">
        <f>+J100-O100</f>
        <v>0</v>
      </c>
      <c r="Q100" s="474">
        <f>+Q95+Q97+Q98</f>
        <v>329853025</v>
      </c>
      <c r="R100" s="460">
        <f t="shared" si="27"/>
        <v>0</v>
      </c>
    </row>
    <row r="101" spans="2:18" ht="6" customHeight="1">
      <c r="B101" s="500"/>
      <c r="C101" s="501"/>
      <c r="R101" s="460"/>
    </row>
    <row r="102" spans="2:18" ht="12">
      <c r="B102" s="455" t="s">
        <v>320</v>
      </c>
      <c r="C102" s="480"/>
      <c r="D102" s="474">
        <f aca="true" t="shared" si="32" ref="D102:K102">+D103+D106+D110+D111</f>
        <v>-12548703</v>
      </c>
      <c r="E102" s="475">
        <f t="shared" si="32"/>
        <v>-17421228</v>
      </c>
      <c r="F102" s="474">
        <f t="shared" si="32"/>
        <v>-95514669</v>
      </c>
      <c r="G102" s="475">
        <f t="shared" si="32"/>
        <v>-46130494</v>
      </c>
      <c r="H102" s="474">
        <f t="shared" si="32"/>
        <v>2855190</v>
      </c>
      <c r="I102" s="475">
        <f t="shared" si="32"/>
        <v>12418937</v>
      </c>
      <c r="J102" s="474">
        <f t="shared" si="32"/>
        <v>-105208182</v>
      </c>
      <c r="K102" s="475">
        <f t="shared" si="32"/>
        <v>-51132785</v>
      </c>
      <c r="L102" s="499"/>
      <c r="O102" s="474">
        <f>SUM(O103:O111)</f>
        <v>-105208182</v>
      </c>
      <c r="P102" s="460">
        <f>+J102-O102</f>
        <v>0</v>
      </c>
      <c r="Q102" s="474">
        <f>SUM(Q103:Q111)</f>
        <v>-51132785</v>
      </c>
      <c r="R102" s="460">
        <f>+K102-Q102</f>
        <v>0</v>
      </c>
    </row>
    <row r="103" spans="2:18" ht="12">
      <c r="B103" s="455"/>
      <c r="C103" s="480" t="s">
        <v>321</v>
      </c>
      <c r="D103" s="474">
        <v>10339827</v>
      </c>
      <c r="E103" s="475">
        <v>5986227</v>
      </c>
      <c r="F103" s="474">
        <v>26746950</v>
      </c>
      <c r="G103" s="479">
        <v>26733547</v>
      </c>
      <c r="H103" s="474">
        <v>9750860</v>
      </c>
      <c r="I103" s="479">
        <v>7821497</v>
      </c>
      <c r="J103" s="474">
        <f aca="true" t="shared" si="33" ref="J103:J110">+D103+F103+H103</f>
        <v>46837637</v>
      </c>
      <c r="K103" s="475">
        <f aca="true" t="shared" si="34" ref="K103:K110">+I103+G103+E103</f>
        <v>40541271</v>
      </c>
      <c r="L103" s="499"/>
      <c r="O103" s="478">
        <v>46837637</v>
      </c>
      <c r="P103" s="460">
        <f>+J103-O103</f>
        <v>0</v>
      </c>
      <c r="Q103" s="478">
        <v>40541271</v>
      </c>
      <c r="R103" s="460">
        <f>+K103-Q103</f>
        <v>0</v>
      </c>
    </row>
    <row r="104" spans="2:18" ht="12.75" customHeight="1">
      <c r="B104" s="476"/>
      <c r="C104" s="466" t="s">
        <v>322</v>
      </c>
      <c r="D104" s="478">
        <v>8525100</v>
      </c>
      <c r="E104" s="479">
        <v>4953329</v>
      </c>
      <c r="F104" s="478">
        <v>3680242</v>
      </c>
      <c r="G104" s="479">
        <v>2948560</v>
      </c>
      <c r="H104" s="478">
        <v>9027212</v>
      </c>
      <c r="I104" s="479">
        <v>7823137</v>
      </c>
      <c r="J104" s="478">
        <f t="shared" si="33"/>
        <v>21232554</v>
      </c>
      <c r="K104" s="479">
        <f t="shared" si="34"/>
        <v>15725026</v>
      </c>
      <c r="L104" s="483"/>
      <c r="M104" s="460"/>
      <c r="O104" s="478"/>
      <c r="P104" s="460"/>
      <c r="Q104" s="478"/>
      <c r="R104" s="460"/>
    </row>
    <row r="105" spans="2:18" ht="12.75" customHeight="1">
      <c r="B105" s="476"/>
      <c r="C105" s="466" t="s">
        <v>323</v>
      </c>
      <c r="D105" s="478">
        <v>1814727</v>
      </c>
      <c r="E105" s="479">
        <v>1032898</v>
      </c>
      <c r="F105" s="478">
        <v>23066708</v>
      </c>
      <c r="G105" s="479">
        <v>23784987</v>
      </c>
      <c r="H105" s="478">
        <v>723648</v>
      </c>
      <c r="I105" s="479">
        <v>-1640</v>
      </c>
      <c r="J105" s="478">
        <f t="shared" si="33"/>
        <v>25605083</v>
      </c>
      <c r="K105" s="479">
        <f t="shared" si="34"/>
        <v>24816245</v>
      </c>
      <c r="L105" s="483"/>
      <c r="M105" s="460"/>
      <c r="O105" s="478"/>
      <c r="P105" s="460"/>
      <c r="Q105" s="478"/>
      <c r="R105" s="460"/>
    </row>
    <row r="106" spans="2:18" ht="12">
      <c r="B106" s="455"/>
      <c r="C106" s="480" t="s">
        <v>324</v>
      </c>
      <c r="D106" s="474">
        <v>-38404740</v>
      </c>
      <c r="E106" s="475">
        <v>-16340528</v>
      </c>
      <c r="F106" s="474">
        <v>-127605388</v>
      </c>
      <c r="G106" s="475">
        <v>-73257132</v>
      </c>
      <c r="H106" s="474">
        <v>3818083</v>
      </c>
      <c r="I106" s="475">
        <v>-4176627</v>
      </c>
      <c r="J106" s="474">
        <f t="shared" si="33"/>
        <v>-162192045</v>
      </c>
      <c r="K106" s="475">
        <f t="shared" si="34"/>
        <v>-93774287</v>
      </c>
      <c r="L106" s="499"/>
      <c r="O106" s="474">
        <v>-162192045</v>
      </c>
      <c r="P106" s="460">
        <f>+J106-O106</f>
        <v>0</v>
      </c>
      <c r="Q106" s="474">
        <v>-93774287</v>
      </c>
      <c r="R106" s="460">
        <f>+K106-Q106</f>
        <v>0</v>
      </c>
    </row>
    <row r="107" spans="2:18" ht="12">
      <c r="B107" s="476"/>
      <c r="C107" s="466" t="s">
        <v>325</v>
      </c>
      <c r="D107" s="478">
        <v>-4746268</v>
      </c>
      <c r="E107" s="479">
        <v>-4641224.45</v>
      </c>
      <c r="F107" s="478">
        <v>-7513711</v>
      </c>
      <c r="G107" s="479">
        <v>-4734976</v>
      </c>
      <c r="H107" s="478">
        <v>-45</v>
      </c>
      <c r="I107" s="479">
        <v>0.4500000001862645</v>
      </c>
      <c r="J107" s="478">
        <f t="shared" si="33"/>
        <v>-12260024</v>
      </c>
      <c r="K107" s="479">
        <f t="shared" si="34"/>
        <v>-9376200</v>
      </c>
      <c r="L107" s="483"/>
      <c r="M107" s="460"/>
      <c r="O107" s="478"/>
      <c r="P107" s="460"/>
      <c r="Q107" s="478"/>
      <c r="R107" s="460"/>
    </row>
    <row r="108" spans="2:18" ht="12">
      <c r="B108" s="476"/>
      <c r="C108" s="466" t="s">
        <v>326</v>
      </c>
      <c r="D108" s="478">
        <v>-22317699</v>
      </c>
      <c r="E108" s="479">
        <v>-18361055.49</v>
      </c>
      <c r="F108" s="478">
        <v>-22662309</v>
      </c>
      <c r="G108" s="479">
        <v>-25854266</v>
      </c>
      <c r="H108" s="478">
        <v>-3405328</v>
      </c>
      <c r="I108" s="479">
        <v>-3323805.5100000016</v>
      </c>
      <c r="J108" s="478">
        <f t="shared" si="33"/>
        <v>-48385336</v>
      </c>
      <c r="K108" s="479">
        <f t="shared" si="34"/>
        <v>-47539127</v>
      </c>
      <c r="L108" s="483"/>
      <c r="M108" s="460"/>
      <c r="O108" s="478"/>
      <c r="P108" s="460"/>
      <c r="Q108" s="478"/>
      <c r="R108" s="460"/>
    </row>
    <row r="109" spans="2:18" ht="12">
      <c r="B109" s="476"/>
      <c r="C109" s="466" t="s">
        <v>327</v>
      </c>
      <c r="D109" s="478">
        <v>-11340773</v>
      </c>
      <c r="E109" s="479">
        <v>6661751.9399999995</v>
      </c>
      <c r="F109" s="478">
        <v>-97429368</v>
      </c>
      <c r="G109" s="479">
        <v>-42667890</v>
      </c>
      <c r="H109" s="478">
        <v>7223456</v>
      </c>
      <c r="I109" s="479">
        <v>-852821.9399999995</v>
      </c>
      <c r="J109" s="478">
        <f t="shared" si="33"/>
        <v>-101546685</v>
      </c>
      <c r="K109" s="479">
        <f t="shared" si="34"/>
        <v>-36858960</v>
      </c>
      <c r="L109" s="483"/>
      <c r="M109" s="460"/>
      <c r="O109" s="478"/>
      <c r="P109" s="460"/>
      <c r="Q109" s="478"/>
      <c r="R109" s="460"/>
    </row>
    <row r="110" spans="2:18" ht="12">
      <c r="B110" s="476"/>
      <c r="C110" s="466" t="s">
        <v>328</v>
      </c>
      <c r="D110" s="478">
        <v>0</v>
      </c>
      <c r="E110" s="479">
        <v>0</v>
      </c>
      <c r="F110" s="478">
        <v>0</v>
      </c>
      <c r="G110" s="479"/>
      <c r="H110" s="478">
        <v>-182690</v>
      </c>
      <c r="I110" s="479">
        <v>441423</v>
      </c>
      <c r="J110" s="478">
        <f t="shared" si="33"/>
        <v>-182690</v>
      </c>
      <c r="K110" s="479">
        <f t="shared" si="34"/>
        <v>441423</v>
      </c>
      <c r="L110" s="483"/>
      <c r="O110" s="478">
        <v>-182690</v>
      </c>
      <c r="P110" s="460">
        <f>+J110-O110</f>
        <v>0</v>
      </c>
      <c r="Q110" s="478">
        <v>441423</v>
      </c>
      <c r="R110" s="460">
        <f aca="true" t="shared" si="35" ref="R110:R130">+K110-Q110</f>
        <v>0</v>
      </c>
    </row>
    <row r="111" spans="2:18" ht="12">
      <c r="B111" s="476"/>
      <c r="C111" s="466" t="s">
        <v>329</v>
      </c>
      <c r="D111" s="474">
        <f aca="true" t="shared" si="36" ref="D111:K111">+D112+D113</f>
        <v>15516210</v>
      </c>
      <c r="E111" s="475">
        <f t="shared" si="36"/>
        <v>-7066927</v>
      </c>
      <c r="F111" s="474">
        <f t="shared" si="36"/>
        <v>5343769</v>
      </c>
      <c r="G111" s="475">
        <f t="shared" si="36"/>
        <v>393091</v>
      </c>
      <c r="H111" s="474">
        <f t="shared" si="36"/>
        <v>-10531063</v>
      </c>
      <c r="I111" s="475">
        <f t="shared" si="36"/>
        <v>8332644</v>
      </c>
      <c r="J111" s="474">
        <f t="shared" si="36"/>
        <v>10328916</v>
      </c>
      <c r="K111" s="475">
        <f t="shared" si="36"/>
        <v>1658808</v>
      </c>
      <c r="L111" s="499"/>
      <c r="O111" s="474">
        <f>+O112+O113</f>
        <v>10328916</v>
      </c>
      <c r="P111" s="460">
        <f>+J111-O111</f>
        <v>0</v>
      </c>
      <c r="Q111" s="474">
        <f>+Q112+Q113</f>
        <v>1658808</v>
      </c>
      <c r="R111" s="460">
        <f t="shared" si="35"/>
        <v>0</v>
      </c>
    </row>
    <row r="112" spans="2:18" ht="12">
      <c r="B112" s="476"/>
      <c r="C112" s="477" t="s">
        <v>330</v>
      </c>
      <c r="D112" s="478">
        <v>37750905</v>
      </c>
      <c r="E112" s="479">
        <v>-1553797</v>
      </c>
      <c r="F112" s="478">
        <v>7243746</v>
      </c>
      <c r="G112" s="479">
        <v>911867</v>
      </c>
      <c r="H112" s="478">
        <v>5285128</v>
      </c>
      <c r="I112" s="479">
        <v>24234296</v>
      </c>
      <c r="J112" s="478">
        <f>+D112+F112+H112</f>
        <v>50279779</v>
      </c>
      <c r="K112" s="479">
        <f>+I112+G112+E112</f>
        <v>23592366</v>
      </c>
      <c r="L112" s="483"/>
      <c r="O112" s="478">
        <v>50279779</v>
      </c>
      <c r="P112" s="460">
        <f>+J112-O112</f>
        <v>0</v>
      </c>
      <c r="Q112" s="478">
        <v>23592366</v>
      </c>
      <c r="R112" s="460">
        <f t="shared" si="35"/>
        <v>0</v>
      </c>
    </row>
    <row r="113" spans="2:18" ht="12">
      <c r="B113" s="476"/>
      <c r="C113" s="477" t="s">
        <v>331</v>
      </c>
      <c r="D113" s="478">
        <v>-22234695</v>
      </c>
      <c r="E113" s="479">
        <v>-5513130</v>
      </c>
      <c r="F113" s="478">
        <v>-1899977</v>
      </c>
      <c r="G113" s="479">
        <v>-518776</v>
      </c>
      <c r="H113" s="478">
        <v>-15816191</v>
      </c>
      <c r="I113" s="479">
        <v>-15901652</v>
      </c>
      <c r="J113" s="478">
        <f>+D113+F113+H113</f>
        <v>-39950863</v>
      </c>
      <c r="K113" s="479">
        <f>+I113+G113+E113</f>
        <v>-21933558</v>
      </c>
      <c r="L113" s="483"/>
      <c r="O113" s="478">
        <v>-39950863</v>
      </c>
      <c r="P113" s="460">
        <f>+J113-O113</f>
        <v>0</v>
      </c>
      <c r="Q113" s="478">
        <v>-21933558</v>
      </c>
      <c r="R113" s="460">
        <f t="shared" si="35"/>
        <v>0</v>
      </c>
    </row>
    <row r="114" ht="6.75" customHeight="1">
      <c r="R114" s="460">
        <f t="shared" si="35"/>
        <v>0</v>
      </c>
    </row>
    <row r="115" spans="2:18" ht="24">
      <c r="B115" s="487"/>
      <c r="C115" s="466" t="s">
        <v>332</v>
      </c>
      <c r="D115" s="478">
        <v>310739</v>
      </c>
      <c r="E115" s="479">
        <v>0</v>
      </c>
      <c r="F115" s="478">
        <v>420755</v>
      </c>
      <c r="G115" s="479">
        <v>331509</v>
      </c>
      <c r="H115" s="478">
        <v>-44907</v>
      </c>
      <c r="I115" s="479">
        <v>-8635</v>
      </c>
      <c r="J115" s="478">
        <f>+D115+F115+H115</f>
        <v>686587</v>
      </c>
      <c r="K115" s="479">
        <f>+I115+G115+E115</f>
        <v>322874</v>
      </c>
      <c r="L115" s="483"/>
      <c r="O115" s="478">
        <v>686587</v>
      </c>
      <c r="P115" s="460">
        <f>+J115-O115</f>
        <v>0</v>
      </c>
      <c r="Q115" s="478">
        <v>322874</v>
      </c>
      <c r="R115" s="460">
        <f t="shared" si="35"/>
        <v>0</v>
      </c>
    </row>
    <row r="116" spans="2:18" ht="12">
      <c r="B116" s="488"/>
      <c r="C116" s="466" t="s">
        <v>333</v>
      </c>
      <c r="D116" s="474">
        <f>+D117+D118</f>
        <v>-393196</v>
      </c>
      <c r="E116" s="475">
        <f aca="true" t="shared" si="37" ref="E116:J116">+E117+E118</f>
        <v>11282</v>
      </c>
      <c r="F116" s="474">
        <f t="shared" si="37"/>
        <v>-2223703</v>
      </c>
      <c r="G116" s="475">
        <f t="shared" si="37"/>
        <v>175</v>
      </c>
      <c r="H116" s="474">
        <f t="shared" si="37"/>
        <v>-27851</v>
      </c>
      <c r="I116" s="475">
        <f t="shared" si="37"/>
        <v>0</v>
      </c>
      <c r="J116" s="474">
        <f t="shared" si="37"/>
        <v>-2644750</v>
      </c>
      <c r="K116" s="475">
        <f>+K117+K118</f>
        <v>11457</v>
      </c>
      <c r="L116" s="499"/>
      <c r="O116" s="474">
        <f>+O117+O118</f>
        <v>-2644750</v>
      </c>
      <c r="P116" s="460">
        <f>+J116-O116</f>
        <v>0</v>
      </c>
      <c r="Q116" s="474">
        <f>+Q117+Q118</f>
        <v>11457</v>
      </c>
      <c r="R116" s="460">
        <f t="shared" si="35"/>
        <v>0</v>
      </c>
    </row>
    <row r="117" spans="2:18" ht="12">
      <c r="B117" s="455"/>
      <c r="C117" s="477" t="s">
        <v>334</v>
      </c>
      <c r="D117" s="478">
        <v>0</v>
      </c>
      <c r="E117" s="479">
        <v>0</v>
      </c>
      <c r="F117" s="478">
        <v>0</v>
      </c>
      <c r="G117" s="479">
        <v>0</v>
      </c>
      <c r="H117" s="478">
        <v>265</v>
      </c>
      <c r="I117" s="479"/>
      <c r="J117" s="478">
        <f>+D117+F117+H117</f>
        <v>265</v>
      </c>
      <c r="K117" s="479">
        <f>+I117+G117+E117</f>
        <v>0</v>
      </c>
      <c r="L117" s="483"/>
      <c r="O117" s="478">
        <v>265</v>
      </c>
      <c r="P117" s="460">
        <f>+J117-O117</f>
        <v>0</v>
      </c>
      <c r="Q117" s="478">
        <v>0</v>
      </c>
      <c r="R117" s="460">
        <f t="shared" si="35"/>
        <v>0</v>
      </c>
    </row>
    <row r="118" spans="2:18" ht="12">
      <c r="B118" s="455"/>
      <c r="C118" s="477" t="s">
        <v>335</v>
      </c>
      <c r="D118" s="478">
        <v>-393196</v>
      </c>
      <c r="E118" s="479">
        <v>11282</v>
      </c>
      <c r="F118" s="478">
        <v>-2223703</v>
      </c>
      <c r="G118" s="479">
        <v>175</v>
      </c>
      <c r="H118" s="478">
        <v>-28116</v>
      </c>
      <c r="I118" s="479">
        <v>0</v>
      </c>
      <c r="J118" s="478">
        <f>+D118+F118+H118</f>
        <v>-2645015</v>
      </c>
      <c r="K118" s="479">
        <f>+I118+G118+E118</f>
        <v>11457</v>
      </c>
      <c r="L118" s="483"/>
      <c r="O118" s="478">
        <v>-2645015</v>
      </c>
      <c r="P118" s="460">
        <f>+J118-O118</f>
        <v>0</v>
      </c>
      <c r="Q118" s="478">
        <v>11457</v>
      </c>
      <c r="R118" s="460">
        <f t="shared" si="35"/>
        <v>0</v>
      </c>
    </row>
    <row r="119" ht="12">
      <c r="R119" s="460">
        <f t="shared" si="35"/>
        <v>0</v>
      </c>
    </row>
    <row r="120" spans="2:18" ht="12">
      <c r="B120" s="455" t="s">
        <v>336</v>
      </c>
      <c r="C120" s="480"/>
      <c r="D120" s="474">
        <f aca="true" t="shared" si="38" ref="D120:K120">+D100+D102+D115+D116</f>
        <v>194357747</v>
      </c>
      <c r="E120" s="475">
        <f t="shared" si="38"/>
        <v>160261906</v>
      </c>
      <c r="F120" s="474">
        <f t="shared" si="38"/>
        <v>47886990</v>
      </c>
      <c r="G120" s="475">
        <f t="shared" si="38"/>
        <v>109966314</v>
      </c>
      <c r="H120" s="474">
        <f t="shared" si="38"/>
        <v>-11362646</v>
      </c>
      <c r="I120" s="475">
        <f t="shared" si="38"/>
        <v>8826351</v>
      </c>
      <c r="J120" s="474">
        <f t="shared" si="38"/>
        <v>230882091</v>
      </c>
      <c r="K120" s="475">
        <f t="shared" si="38"/>
        <v>279054571</v>
      </c>
      <c r="L120" s="499"/>
      <c r="O120" s="474">
        <f>+O100+O102+O115+O116</f>
        <v>230882091</v>
      </c>
      <c r="P120" s="460">
        <f>+J120-O120</f>
        <v>0</v>
      </c>
      <c r="Q120" s="474">
        <f>+Q100+Q102+Q115+Q116</f>
        <v>279054571</v>
      </c>
      <c r="R120" s="460">
        <f t="shared" si="35"/>
        <v>0</v>
      </c>
    </row>
    <row r="121" ht="12">
      <c r="R121" s="460">
        <f t="shared" si="35"/>
        <v>0</v>
      </c>
    </row>
    <row r="122" spans="2:18" ht="12">
      <c r="B122" s="476"/>
      <c r="C122" s="466" t="s">
        <v>337</v>
      </c>
      <c r="D122" s="478">
        <v>-71031274</v>
      </c>
      <c r="E122" s="479">
        <v>-62922533</v>
      </c>
      <c r="F122" s="478">
        <v>-32942095</v>
      </c>
      <c r="G122" s="479">
        <v>-34219564</v>
      </c>
      <c r="H122" s="478">
        <v>45797266</v>
      </c>
      <c r="I122" s="479">
        <v>14101254</v>
      </c>
      <c r="J122" s="478">
        <f>+D122+F122+H122</f>
        <v>-58176103</v>
      </c>
      <c r="K122" s="479">
        <f>+I122+G122+E122</f>
        <v>-83040843</v>
      </c>
      <c r="L122" s="483"/>
      <c r="O122" s="478">
        <v>-58176103</v>
      </c>
      <c r="P122" s="460">
        <f>+J122-O122</f>
        <v>0</v>
      </c>
      <c r="Q122" s="478">
        <v>-83040843</v>
      </c>
      <c r="R122" s="460">
        <f t="shared" si="35"/>
        <v>0</v>
      </c>
    </row>
    <row r="123" ht="12">
      <c r="R123" s="460">
        <f t="shared" si="35"/>
        <v>0</v>
      </c>
    </row>
    <row r="124" spans="2:18" ht="12">
      <c r="B124" s="455" t="s">
        <v>338</v>
      </c>
      <c r="C124" s="480"/>
      <c r="D124" s="474">
        <f aca="true" t="shared" si="39" ref="D124:J124">+D120+D122</f>
        <v>123326473</v>
      </c>
      <c r="E124" s="475">
        <f t="shared" si="39"/>
        <v>97339373</v>
      </c>
      <c r="F124" s="474">
        <f t="shared" si="39"/>
        <v>14944895</v>
      </c>
      <c r="G124" s="475">
        <f t="shared" si="39"/>
        <v>75746750</v>
      </c>
      <c r="H124" s="474">
        <f t="shared" si="39"/>
        <v>34434620</v>
      </c>
      <c r="I124" s="475">
        <f t="shared" si="39"/>
        <v>22927605</v>
      </c>
      <c r="J124" s="474">
        <f t="shared" si="39"/>
        <v>172705988</v>
      </c>
      <c r="K124" s="475">
        <f>+K120+K122</f>
        <v>196013728</v>
      </c>
      <c r="L124" s="499"/>
      <c r="O124" s="474">
        <f>+O120+O122</f>
        <v>172705988</v>
      </c>
      <c r="P124" s="460">
        <f>+J124-O124</f>
        <v>0</v>
      </c>
      <c r="Q124" s="474">
        <f>+Q120+Q122</f>
        <v>196013728</v>
      </c>
      <c r="R124" s="460">
        <f t="shared" si="35"/>
        <v>0</v>
      </c>
    </row>
    <row r="125" spans="2:18" ht="12">
      <c r="B125" s="476"/>
      <c r="C125" s="466" t="s">
        <v>339</v>
      </c>
      <c r="D125" s="478">
        <v>0</v>
      </c>
      <c r="E125" s="479">
        <v>0</v>
      </c>
      <c r="F125" s="478">
        <v>0</v>
      </c>
      <c r="G125" s="479">
        <v>0</v>
      </c>
      <c r="H125" s="478">
        <v>113902237</v>
      </c>
      <c r="I125" s="479">
        <v>35070433</v>
      </c>
      <c r="J125" s="478">
        <f>+D125+F125+H125</f>
        <v>113902237</v>
      </c>
      <c r="K125" s="479">
        <f>+I125+G125+E125</f>
        <v>35070433</v>
      </c>
      <c r="L125" s="483"/>
      <c r="O125" s="478">
        <v>113902237</v>
      </c>
      <c r="P125" s="460">
        <f>+J125-O125</f>
        <v>0</v>
      </c>
      <c r="Q125" s="478">
        <v>35070433</v>
      </c>
      <c r="R125" s="460">
        <f t="shared" si="35"/>
        <v>0</v>
      </c>
    </row>
    <row r="126" spans="2:18" ht="12">
      <c r="B126" s="455" t="s">
        <v>340</v>
      </c>
      <c r="C126" s="466"/>
      <c r="D126" s="474">
        <f aca="true" t="shared" si="40" ref="D126:K126">+D124+D125</f>
        <v>123326473</v>
      </c>
      <c r="E126" s="475">
        <f t="shared" si="40"/>
        <v>97339373</v>
      </c>
      <c r="F126" s="474">
        <f t="shared" si="40"/>
        <v>14944895</v>
      </c>
      <c r="G126" s="475">
        <f t="shared" si="40"/>
        <v>75746750</v>
      </c>
      <c r="H126" s="474">
        <f t="shared" si="40"/>
        <v>148336857</v>
      </c>
      <c r="I126" s="475">
        <f t="shared" si="40"/>
        <v>57998038</v>
      </c>
      <c r="J126" s="474">
        <f t="shared" si="40"/>
        <v>286608225</v>
      </c>
      <c r="K126" s="475">
        <f t="shared" si="40"/>
        <v>231084161</v>
      </c>
      <c r="L126" s="499"/>
      <c r="O126" s="474">
        <f>+O124+O125</f>
        <v>286608225</v>
      </c>
      <c r="P126" s="460">
        <f>+J126-O126</f>
        <v>0</v>
      </c>
      <c r="Q126" s="474">
        <f>+Q124+Q125</f>
        <v>231084161</v>
      </c>
      <c r="R126" s="460">
        <f t="shared" si="35"/>
        <v>0</v>
      </c>
    </row>
    <row r="127" spans="15:18" ht="6" customHeight="1">
      <c r="O127" s="460"/>
      <c r="Q127" s="460"/>
      <c r="R127" s="460">
        <f t="shared" si="35"/>
        <v>0</v>
      </c>
    </row>
    <row r="128" spans="2:18" ht="12">
      <c r="B128" s="476"/>
      <c r="C128" s="466" t="s">
        <v>341</v>
      </c>
      <c r="D128" s="474">
        <f aca="true" t="shared" si="41" ref="D128:I128">+D126</f>
        <v>123326473</v>
      </c>
      <c r="E128" s="475">
        <f t="shared" si="41"/>
        <v>97339373</v>
      </c>
      <c r="F128" s="474">
        <f t="shared" si="41"/>
        <v>14944895</v>
      </c>
      <c r="G128" s="475">
        <f t="shared" si="41"/>
        <v>75746750</v>
      </c>
      <c r="H128" s="474">
        <f t="shared" si="41"/>
        <v>148336857</v>
      </c>
      <c r="I128" s="475">
        <f t="shared" si="41"/>
        <v>57998038</v>
      </c>
      <c r="J128" s="474">
        <f>+J129+J130</f>
        <v>286608225</v>
      </c>
      <c r="K128" s="475">
        <f>+K129+K130</f>
        <v>231084161</v>
      </c>
      <c r="L128" s="499"/>
      <c r="O128" s="474">
        <f>+O129+O130</f>
        <v>286608225</v>
      </c>
      <c r="P128" s="460">
        <f>+J128-O128</f>
        <v>0</v>
      </c>
      <c r="Q128" s="474">
        <f>+Q129+Q130</f>
        <v>231084161</v>
      </c>
      <c r="R128" s="460">
        <f t="shared" si="35"/>
        <v>0</v>
      </c>
    </row>
    <row r="129" spans="2:18" ht="12" customHeight="1">
      <c r="B129" s="476"/>
      <c r="C129" s="480" t="s">
        <v>342</v>
      </c>
      <c r="D129" s="474"/>
      <c r="E129" s="479"/>
      <c r="F129" s="474"/>
      <c r="G129" s="479"/>
      <c r="H129" s="474"/>
      <c r="I129" s="479"/>
      <c r="J129" s="474">
        <v>176437108</v>
      </c>
      <c r="K129" s="479">
        <v>153074436</v>
      </c>
      <c r="L129" s="483"/>
      <c r="O129" s="478">
        <v>176437108</v>
      </c>
      <c r="P129" s="460">
        <f>+J129-O129</f>
        <v>0</v>
      </c>
      <c r="Q129" s="478">
        <v>153074436</v>
      </c>
      <c r="R129" s="460">
        <f t="shared" si="35"/>
        <v>0</v>
      </c>
    </row>
    <row r="130" spans="2:18" ht="12">
      <c r="B130" s="476"/>
      <c r="C130" s="480" t="s">
        <v>343</v>
      </c>
      <c r="D130" s="474"/>
      <c r="E130" s="479"/>
      <c r="F130" s="474"/>
      <c r="G130" s="479"/>
      <c r="H130" s="474"/>
      <c r="I130" s="479"/>
      <c r="J130" s="474">
        <v>110171117</v>
      </c>
      <c r="K130" s="479">
        <v>78009725</v>
      </c>
      <c r="L130" s="483"/>
      <c r="O130" s="478">
        <v>110171117</v>
      </c>
      <c r="P130" s="460">
        <f>+J130-O130</f>
        <v>0</v>
      </c>
      <c r="Q130" s="478">
        <v>78009725</v>
      </c>
      <c r="R130" s="460">
        <f t="shared" si="35"/>
        <v>0</v>
      </c>
    </row>
    <row r="132" spans="4:20" s="464" customFormat="1" ht="12">
      <c r="D132" s="464">
        <f>+D126-D128</f>
        <v>0</v>
      </c>
      <c r="E132" s="464">
        <f aca="true" t="shared" si="42" ref="E132:K132">+E126-E128</f>
        <v>0</v>
      </c>
      <c r="F132" s="464">
        <f t="shared" si="42"/>
        <v>0</v>
      </c>
      <c r="G132" s="464">
        <f t="shared" si="42"/>
        <v>0</v>
      </c>
      <c r="H132" s="464">
        <f t="shared" si="42"/>
        <v>0</v>
      </c>
      <c r="I132" s="464">
        <f t="shared" si="42"/>
        <v>0</v>
      </c>
      <c r="J132" s="464">
        <f t="shared" si="42"/>
        <v>0</v>
      </c>
      <c r="K132" s="464">
        <f t="shared" si="42"/>
        <v>0</v>
      </c>
      <c r="O132" s="464">
        <f>+O126-O128</f>
        <v>0</v>
      </c>
      <c r="Q132" s="464">
        <f>+Q126-Q128</f>
        <v>0</v>
      </c>
      <c r="S132" s="447"/>
      <c r="T132" s="447"/>
    </row>
    <row r="133" spans="4:17" ht="12">
      <c r="D133" s="460"/>
      <c r="E133" s="460"/>
      <c r="F133" s="460"/>
      <c r="G133" s="460"/>
      <c r="H133" s="460"/>
      <c r="I133" s="460"/>
      <c r="J133" s="460"/>
      <c r="K133" s="460"/>
      <c r="L133" s="460"/>
      <c r="Q133" s="460"/>
    </row>
    <row r="134" spans="4:17" ht="12">
      <c r="D134" s="460"/>
      <c r="F134" s="460"/>
      <c r="H134" s="460"/>
      <c r="J134" s="460"/>
      <c r="Q134" s="460"/>
    </row>
    <row r="135" spans="5:17" ht="12">
      <c r="E135" s="460"/>
      <c r="G135" s="460"/>
      <c r="I135" s="460"/>
      <c r="Q135" s="460"/>
    </row>
    <row r="136" ht="12">
      <c r="Q136" s="460"/>
    </row>
    <row r="140" spans="2:11" ht="12" customHeight="1">
      <c r="B140" s="555" t="s">
        <v>3</v>
      </c>
      <c r="C140" s="556"/>
      <c r="D140" s="567" t="s">
        <v>349</v>
      </c>
      <c r="E140" s="568"/>
      <c r="F140" s="567" t="s">
        <v>29</v>
      </c>
      <c r="G140" s="568"/>
      <c r="H140" s="567" t="s">
        <v>350</v>
      </c>
      <c r="I140" s="568"/>
      <c r="J140" s="567" t="s">
        <v>249</v>
      </c>
      <c r="K140" s="568"/>
    </row>
    <row r="141" spans="2:11" ht="12">
      <c r="B141" s="563" t="s">
        <v>344</v>
      </c>
      <c r="C141" s="564"/>
      <c r="D141" s="450">
        <f aca="true" t="shared" si="43" ref="D141:K141">+D74</f>
        <v>42460</v>
      </c>
      <c r="E141" s="451">
        <f t="shared" si="43"/>
        <v>42094</v>
      </c>
      <c r="F141" s="450">
        <f t="shared" si="43"/>
        <v>42460</v>
      </c>
      <c r="G141" s="451">
        <f t="shared" si="43"/>
        <v>42094</v>
      </c>
      <c r="H141" s="450">
        <f t="shared" si="43"/>
        <v>42460</v>
      </c>
      <c r="I141" s="451">
        <f t="shared" si="43"/>
        <v>42094</v>
      </c>
      <c r="J141" s="450">
        <f t="shared" si="43"/>
        <v>42460</v>
      </c>
      <c r="K141" s="451">
        <f t="shared" si="43"/>
        <v>42094</v>
      </c>
    </row>
    <row r="142" spans="2:11" ht="12">
      <c r="B142" s="565"/>
      <c r="C142" s="566"/>
      <c r="D142" s="470" t="s">
        <v>23</v>
      </c>
      <c r="E142" s="471" t="s">
        <v>23</v>
      </c>
      <c r="F142" s="470" t="s">
        <v>23</v>
      </c>
      <c r="G142" s="471" t="s">
        <v>23</v>
      </c>
      <c r="H142" s="470" t="s">
        <v>23</v>
      </c>
      <c r="I142" s="471" t="s">
        <v>23</v>
      </c>
      <c r="J142" s="470" t="s">
        <v>23</v>
      </c>
      <c r="K142" s="471" t="s">
        <v>23</v>
      </c>
    </row>
    <row r="144" spans="2:20" ht="12">
      <c r="B144" s="455"/>
      <c r="C144" s="477" t="s">
        <v>345</v>
      </c>
      <c r="D144" s="478">
        <v>285976371</v>
      </c>
      <c r="E144" s="479">
        <v>259315560</v>
      </c>
      <c r="F144" s="478">
        <v>125412004</v>
      </c>
      <c r="G144" s="479">
        <v>164778409</v>
      </c>
      <c r="H144" s="478">
        <v>-23964485</v>
      </c>
      <c r="I144" s="479">
        <v>-35182273</v>
      </c>
      <c r="J144" s="478">
        <f aca="true" t="shared" si="44" ref="J144:K146">+F144+H144+D144</f>
        <v>387423890</v>
      </c>
      <c r="K144" s="479">
        <f t="shared" si="44"/>
        <v>388911696</v>
      </c>
      <c r="O144" s="474">
        <f>+'[1]Segmentos pais'!U140</f>
        <v>387423890</v>
      </c>
      <c r="P144" s="460">
        <f>+J144-O144</f>
        <v>0</v>
      </c>
      <c r="Q144" s="474">
        <f>+'[1]Segmentos pais'!W140</f>
        <v>388911696</v>
      </c>
      <c r="R144" s="491">
        <f>+K144-Q144</f>
        <v>0</v>
      </c>
      <c r="T144" s="460"/>
    </row>
    <row r="145" spans="2:20" ht="12">
      <c r="B145" s="455"/>
      <c r="C145" s="477" t="s">
        <v>346</v>
      </c>
      <c r="D145" s="478">
        <v>-85236581</v>
      </c>
      <c r="E145" s="479">
        <v>-118137932</v>
      </c>
      <c r="F145" s="478">
        <v>-115783530</v>
      </c>
      <c r="G145" s="479">
        <v>-206723782</v>
      </c>
      <c r="H145" s="478">
        <v>-30562019</v>
      </c>
      <c r="I145" s="479">
        <v>-129232021</v>
      </c>
      <c r="J145" s="478">
        <f t="shared" si="44"/>
        <v>-231582130</v>
      </c>
      <c r="K145" s="479">
        <f t="shared" si="44"/>
        <v>-454093735</v>
      </c>
      <c r="O145" s="474">
        <f>+'[1]Segmentos pais'!U141</f>
        <v>-231582130</v>
      </c>
      <c r="P145" s="460">
        <f>+J145-O145</f>
        <v>0</v>
      </c>
      <c r="Q145" s="474">
        <f>+'[1]Segmentos pais'!W141</f>
        <v>-454093735</v>
      </c>
      <c r="R145" s="491">
        <f>+K145-Q145</f>
        <v>0</v>
      </c>
      <c r="T145" s="460"/>
    </row>
    <row r="146" spans="2:20" ht="12">
      <c r="B146" s="455"/>
      <c r="C146" s="477" t="s">
        <v>347</v>
      </c>
      <c r="D146" s="478">
        <v>-177751348</v>
      </c>
      <c r="E146" s="479">
        <v>-351158610</v>
      </c>
      <c r="F146" s="478">
        <v>8577914</v>
      </c>
      <c r="G146" s="479">
        <v>-88892236</v>
      </c>
      <c r="H146" s="478">
        <v>-84418674</v>
      </c>
      <c r="I146" s="479">
        <v>127562452</v>
      </c>
      <c r="J146" s="478">
        <f t="shared" si="44"/>
        <v>-253592108</v>
      </c>
      <c r="K146" s="479">
        <f t="shared" si="44"/>
        <v>-312488394</v>
      </c>
      <c r="L146" s="483"/>
      <c r="O146" s="474">
        <f>+'[1]Segmentos pais'!U142</f>
        <v>-253592108</v>
      </c>
      <c r="P146" s="460">
        <f>+J146-O146</f>
        <v>0</v>
      </c>
      <c r="Q146" s="474">
        <f>+'[1]Segmentos pais'!W142</f>
        <v>-312488394</v>
      </c>
      <c r="R146" s="491">
        <f>+K146-Q146</f>
        <v>0</v>
      </c>
      <c r="T146" s="460"/>
    </row>
    <row r="147" spans="22:23" ht="12">
      <c r="V147" s="448"/>
      <c r="W147" s="448"/>
    </row>
  </sheetData>
  <sheetProtection/>
  <mergeCells count="24">
    <mergeCell ref="B140:C140"/>
    <mergeCell ref="D140:E140"/>
    <mergeCell ref="F140:G140"/>
    <mergeCell ref="H140:I140"/>
    <mergeCell ref="J140:K140"/>
    <mergeCell ref="B141:C142"/>
    <mergeCell ref="B58:C58"/>
    <mergeCell ref="B73:C73"/>
    <mergeCell ref="D73:E73"/>
    <mergeCell ref="F73:G73"/>
    <mergeCell ref="H73:I73"/>
    <mergeCell ref="B74:C75"/>
    <mergeCell ref="B34:C34"/>
    <mergeCell ref="D34:E34"/>
    <mergeCell ref="F34:G34"/>
    <mergeCell ref="H34:I34"/>
    <mergeCell ref="J34:K34"/>
    <mergeCell ref="B35:C36"/>
    <mergeCell ref="B3:C3"/>
    <mergeCell ref="D3:E3"/>
    <mergeCell ref="F3:G3"/>
    <mergeCell ref="H3:I3"/>
    <mergeCell ref="J3:K3"/>
    <mergeCell ref="B4:C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D1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447" customWidth="1"/>
    <col min="2" max="2" width="2.8515625" style="447" customWidth="1"/>
    <col min="3" max="3" width="69.7109375" style="447" customWidth="1"/>
    <col min="4" max="14" width="16.7109375" style="447" customWidth="1"/>
    <col min="15" max="15" width="17.8515625" style="447" customWidth="1"/>
    <col min="16" max="26" width="16.7109375" style="447" customWidth="1"/>
    <col min="27" max="29" width="16.57421875" style="460" customWidth="1"/>
    <col min="30" max="30" width="14.8515625" style="447" customWidth="1"/>
    <col min="31" max="32" width="6.57421875" style="447" customWidth="1"/>
    <col min="33" max="33" width="12.00390625" style="447" bestFit="1" customWidth="1"/>
    <col min="34" max="34" width="13.421875" style="447" bestFit="1" customWidth="1"/>
    <col min="35" max="35" width="12.8515625" style="447" bestFit="1" customWidth="1"/>
    <col min="36" max="16384" width="11.421875" style="447" customWidth="1"/>
  </cols>
  <sheetData>
    <row r="1" ht="12">
      <c r="AB1" s="499"/>
    </row>
    <row r="2" spans="2:29" ht="18">
      <c r="B2" s="577" t="s">
        <v>351</v>
      </c>
      <c r="C2" s="578"/>
      <c r="D2" s="579" t="s">
        <v>349</v>
      </c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1"/>
      <c r="R2" s="499"/>
      <c r="U2" s="460"/>
      <c r="V2" s="460"/>
      <c r="W2" s="460"/>
      <c r="AA2" s="447"/>
      <c r="AB2" s="447"/>
      <c r="AC2" s="447"/>
    </row>
    <row r="3" spans="2:29" ht="12">
      <c r="B3" s="555" t="s">
        <v>3</v>
      </c>
      <c r="C3" s="556"/>
      <c r="D3" s="567" t="s">
        <v>33</v>
      </c>
      <c r="E3" s="568"/>
      <c r="F3" s="567" t="s">
        <v>10</v>
      </c>
      <c r="G3" s="568"/>
      <c r="H3" s="567" t="s">
        <v>51</v>
      </c>
      <c r="I3" s="568"/>
      <c r="J3" s="567" t="s">
        <v>14</v>
      </c>
      <c r="K3" s="568"/>
      <c r="L3" s="567" t="s">
        <v>12</v>
      </c>
      <c r="M3" s="568"/>
      <c r="N3" s="567" t="s">
        <v>30</v>
      </c>
      <c r="O3" s="568"/>
      <c r="P3" s="567" t="s">
        <v>249</v>
      </c>
      <c r="Q3" s="568"/>
      <c r="R3" s="499"/>
      <c r="U3" s="460"/>
      <c r="V3" s="460"/>
      <c r="W3" s="460"/>
      <c r="AA3" s="447"/>
      <c r="AB3" s="447"/>
      <c r="AC3" s="447"/>
    </row>
    <row r="4" spans="2:29" ht="12">
      <c r="B4" s="559" t="s">
        <v>250</v>
      </c>
      <c r="C4" s="569"/>
      <c r="D4" s="450">
        <f>+'[1]Segmentos pais'!D4</f>
        <v>42460</v>
      </c>
      <c r="E4" s="451">
        <f>+'[1]Segmentos pais'!E4</f>
        <v>42369</v>
      </c>
      <c r="F4" s="450">
        <f aca="true" t="shared" si="0" ref="F4:Q4">+D4</f>
        <v>42460</v>
      </c>
      <c r="G4" s="451">
        <f t="shared" si="0"/>
        <v>42369</v>
      </c>
      <c r="H4" s="450">
        <f t="shared" si="0"/>
        <v>42460</v>
      </c>
      <c r="I4" s="451">
        <f t="shared" si="0"/>
        <v>42369</v>
      </c>
      <c r="J4" s="450">
        <f t="shared" si="0"/>
        <v>42460</v>
      </c>
      <c r="K4" s="451">
        <f t="shared" si="0"/>
        <v>42369</v>
      </c>
      <c r="L4" s="450">
        <f t="shared" si="0"/>
        <v>42460</v>
      </c>
      <c r="M4" s="451">
        <f t="shared" si="0"/>
        <v>42369</v>
      </c>
      <c r="N4" s="450">
        <f t="shared" si="0"/>
        <v>42460</v>
      </c>
      <c r="O4" s="451">
        <f t="shared" si="0"/>
        <v>42369</v>
      </c>
      <c r="P4" s="450">
        <f t="shared" si="0"/>
        <v>42460</v>
      </c>
      <c r="Q4" s="451">
        <f t="shared" si="0"/>
        <v>42369</v>
      </c>
      <c r="R4" s="499"/>
      <c r="U4" s="460"/>
      <c r="V4" s="460"/>
      <c r="W4" s="460"/>
      <c r="AA4" s="447"/>
      <c r="AB4" s="447"/>
      <c r="AC4" s="447"/>
    </row>
    <row r="5" spans="2:29" ht="12">
      <c r="B5" s="570"/>
      <c r="C5" s="571"/>
      <c r="D5" s="452" t="s">
        <v>23</v>
      </c>
      <c r="E5" s="471" t="s">
        <v>23</v>
      </c>
      <c r="F5" s="452" t="s">
        <v>23</v>
      </c>
      <c r="G5" s="454" t="s">
        <v>23</v>
      </c>
      <c r="H5" s="452" t="s">
        <v>23</v>
      </c>
      <c r="I5" s="454" t="s">
        <v>23</v>
      </c>
      <c r="J5" s="452" t="s">
        <v>23</v>
      </c>
      <c r="K5" s="454" t="s">
        <v>23</v>
      </c>
      <c r="L5" s="452" t="s">
        <v>23</v>
      </c>
      <c r="M5" s="454" t="s">
        <v>23</v>
      </c>
      <c r="N5" s="452" t="s">
        <v>23</v>
      </c>
      <c r="O5" s="454" t="s">
        <v>23</v>
      </c>
      <c r="P5" s="452" t="s">
        <v>23</v>
      </c>
      <c r="Q5" s="454" t="s">
        <v>23</v>
      </c>
      <c r="R5" s="499"/>
      <c r="U5" s="460"/>
      <c r="V5" s="460"/>
      <c r="W5" s="460"/>
      <c r="AA5" s="447"/>
      <c r="AB5" s="447"/>
      <c r="AC5" s="447"/>
    </row>
    <row r="6" spans="2:30" ht="12">
      <c r="B6" s="455" t="s">
        <v>251</v>
      </c>
      <c r="C6" s="456"/>
      <c r="D6" s="478">
        <f aca="true" t="shared" si="1" ref="D6:O6">SUM(D7:D15)</f>
        <v>0</v>
      </c>
      <c r="E6" s="458">
        <f t="shared" si="1"/>
        <v>5216028617</v>
      </c>
      <c r="F6" s="478">
        <f t="shared" si="1"/>
        <v>160740678</v>
      </c>
      <c r="G6" s="462">
        <f t="shared" si="1"/>
        <v>143791564</v>
      </c>
      <c r="H6" s="478">
        <f t="shared" si="1"/>
        <v>123687665</v>
      </c>
      <c r="I6" s="458">
        <f t="shared" si="1"/>
        <v>109584185</v>
      </c>
      <c r="J6" s="478">
        <f t="shared" si="1"/>
        <v>264047347</v>
      </c>
      <c r="K6" s="458">
        <f t="shared" si="1"/>
        <v>172957080</v>
      </c>
      <c r="L6" s="478">
        <f t="shared" si="1"/>
        <v>178971141</v>
      </c>
      <c r="M6" s="458">
        <f t="shared" si="1"/>
        <v>172786358</v>
      </c>
      <c r="N6" s="478">
        <f t="shared" si="1"/>
        <v>-37474309</v>
      </c>
      <c r="O6" s="458">
        <f t="shared" si="1"/>
        <v>-1840838256</v>
      </c>
      <c r="P6" s="474">
        <f>SUM(P7:P15)</f>
        <v>689972522</v>
      </c>
      <c r="Q6" s="475">
        <f>SUM(Q7:Q15)</f>
        <v>3974309548</v>
      </c>
      <c r="R6" s="499"/>
      <c r="W6" s="460"/>
      <c r="AA6" s="448"/>
      <c r="AD6" s="460"/>
    </row>
    <row r="7" spans="2:29" ht="12">
      <c r="B7" s="461"/>
      <c r="C7" s="456" t="s">
        <v>252</v>
      </c>
      <c r="D7" s="478">
        <v>0</v>
      </c>
      <c r="E7" s="496">
        <v>13726062</v>
      </c>
      <c r="F7" s="478">
        <v>23079054</v>
      </c>
      <c r="G7" s="496">
        <v>21513878</v>
      </c>
      <c r="H7" s="478">
        <v>24673030</v>
      </c>
      <c r="I7" s="496">
        <v>22236032</v>
      </c>
      <c r="J7" s="478">
        <v>141956855</v>
      </c>
      <c r="K7" s="496">
        <v>66939946</v>
      </c>
      <c r="L7" s="478">
        <v>26709148</v>
      </c>
      <c r="M7" s="496">
        <v>33818918</v>
      </c>
      <c r="N7" s="478">
        <v>0</v>
      </c>
      <c r="O7" s="496">
        <v>0</v>
      </c>
      <c r="P7" s="474">
        <f aca="true" t="shared" si="2" ref="P7:Q15">+D7+F7+H7+J7+L7+N7</f>
        <v>216418087</v>
      </c>
      <c r="Q7" s="475">
        <f t="shared" si="2"/>
        <v>158234836</v>
      </c>
      <c r="R7" s="499"/>
      <c r="S7" s="460"/>
      <c r="T7" s="460">
        <f>+'[1]Segmentos LN resumen'!D7-P7</f>
        <v>0</v>
      </c>
      <c r="U7" s="460">
        <f>+'[1]Segmentos LN resumen'!E7-Q7</f>
        <v>0</v>
      </c>
      <c r="V7" s="460"/>
      <c r="W7" s="460"/>
      <c r="AA7" s="447"/>
      <c r="AB7" s="447"/>
      <c r="AC7" s="447"/>
    </row>
    <row r="8" spans="2:29" ht="12">
      <c r="B8" s="461"/>
      <c r="C8" s="456" t="s">
        <v>253</v>
      </c>
      <c r="D8" s="478">
        <v>0</v>
      </c>
      <c r="E8" s="496">
        <v>2649187</v>
      </c>
      <c r="F8" s="478">
        <v>0</v>
      </c>
      <c r="G8" s="496">
        <v>0</v>
      </c>
      <c r="H8" s="478">
        <v>11621543</v>
      </c>
      <c r="I8" s="496">
        <v>5824350</v>
      </c>
      <c r="J8" s="478">
        <v>2743540</v>
      </c>
      <c r="K8" s="496">
        <v>2992716</v>
      </c>
      <c r="L8" s="478">
        <v>0</v>
      </c>
      <c r="M8" s="496">
        <v>0</v>
      </c>
      <c r="N8" s="478">
        <v>0</v>
      </c>
      <c r="O8" s="496">
        <v>0</v>
      </c>
      <c r="P8" s="474">
        <f t="shared" si="2"/>
        <v>14365083</v>
      </c>
      <c r="Q8" s="475">
        <f t="shared" si="2"/>
        <v>11466253</v>
      </c>
      <c r="R8" s="499"/>
      <c r="T8" s="460">
        <f>+'[1]Segmentos LN resumen'!D8-P8</f>
        <v>0</v>
      </c>
      <c r="U8" s="460">
        <f>+'[1]Segmentos LN resumen'!E8-Q8</f>
        <v>0</v>
      </c>
      <c r="V8" s="460"/>
      <c r="W8" s="460"/>
      <c r="AA8" s="447"/>
      <c r="AB8" s="447"/>
      <c r="AC8" s="447"/>
    </row>
    <row r="9" spans="2:29" ht="12">
      <c r="B9" s="461"/>
      <c r="C9" s="456" t="s">
        <v>254</v>
      </c>
      <c r="D9" s="478">
        <v>0</v>
      </c>
      <c r="E9" s="496">
        <v>47</v>
      </c>
      <c r="F9" s="478">
        <v>1190669</v>
      </c>
      <c r="G9" s="496">
        <v>1458900</v>
      </c>
      <c r="H9" s="478">
        <v>7760684</v>
      </c>
      <c r="I9" s="496">
        <v>11386388</v>
      </c>
      <c r="J9" s="478">
        <v>5120603</v>
      </c>
      <c r="K9" s="496">
        <v>7812064</v>
      </c>
      <c r="L9" s="478">
        <v>6513299</v>
      </c>
      <c r="M9" s="496">
        <v>6237667</v>
      </c>
      <c r="N9" s="478">
        <v>0</v>
      </c>
      <c r="O9" s="496">
        <v>0</v>
      </c>
      <c r="P9" s="474">
        <f t="shared" si="2"/>
        <v>20585255</v>
      </c>
      <c r="Q9" s="475">
        <f t="shared" si="2"/>
        <v>26895066</v>
      </c>
      <c r="R9" s="499"/>
      <c r="T9" s="460">
        <f>+'[1]Segmentos LN resumen'!D9-P9</f>
        <v>0</v>
      </c>
      <c r="U9" s="460">
        <f>+'[1]Segmentos LN resumen'!E9-Q9</f>
        <v>0</v>
      </c>
      <c r="V9" s="460"/>
      <c r="W9" s="460"/>
      <c r="AA9" s="447"/>
      <c r="AB9" s="447"/>
      <c r="AC9" s="447"/>
    </row>
    <row r="10" spans="2:29" ht="12">
      <c r="B10" s="461"/>
      <c r="C10" s="456" t="s">
        <v>255</v>
      </c>
      <c r="D10" s="478">
        <v>0</v>
      </c>
      <c r="E10" s="496">
        <v>15361</v>
      </c>
      <c r="F10" s="478">
        <v>111143240</v>
      </c>
      <c r="G10" s="496">
        <v>91879708</v>
      </c>
      <c r="H10" s="478">
        <v>37718049</v>
      </c>
      <c r="I10" s="496">
        <v>27816899</v>
      </c>
      <c r="J10" s="478">
        <v>94475784</v>
      </c>
      <c r="K10" s="496">
        <v>80179914</v>
      </c>
      <c r="L10" s="478">
        <v>90076104</v>
      </c>
      <c r="M10" s="496">
        <v>81432845</v>
      </c>
      <c r="N10" s="478">
        <v>462113</v>
      </c>
      <c r="O10" s="496">
        <v>209266</v>
      </c>
      <c r="P10" s="474">
        <f t="shared" si="2"/>
        <v>333875290</v>
      </c>
      <c r="Q10" s="475">
        <f t="shared" si="2"/>
        <v>281533993</v>
      </c>
      <c r="R10" s="499"/>
      <c r="T10" s="460">
        <f>+'[1]Segmentos LN resumen'!D10-P10</f>
        <v>0</v>
      </c>
      <c r="U10" s="460">
        <f>+'[1]Segmentos LN resumen'!E10-Q10</f>
        <v>0</v>
      </c>
      <c r="V10" s="460"/>
      <c r="W10" s="460"/>
      <c r="AA10" s="447"/>
      <c r="AB10" s="447"/>
      <c r="AC10" s="447"/>
    </row>
    <row r="11" spans="2:29" ht="12">
      <c r="B11" s="461"/>
      <c r="C11" s="456" t="s">
        <v>256</v>
      </c>
      <c r="D11" s="478">
        <v>0</v>
      </c>
      <c r="E11" s="496">
        <v>28482912</v>
      </c>
      <c r="F11" s="478">
        <v>21029158</v>
      </c>
      <c r="G11" s="496">
        <v>24188529</v>
      </c>
      <c r="H11" s="478">
        <v>37063026</v>
      </c>
      <c r="I11" s="496">
        <v>40682826</v>
      </c>
      <c r="J11" s="478">
        <v>11534744</v>
      </c>
      <c r="K11" s="496">
        <v>7299356</v>
      </c>
      <c r="L11" s="478">
        <v>34438699</v>
      </c>
      <c r="M11" s="496">
        <v>28001327</v>
      </c>
      <c r="N11" s="478">
        <v>-37936422</v>
      </c>
      <c r="O11" s="496">
        <v>-58956778</v>
      </c>
      <c r="P11" s="474">
        <f t="shared" si="2"/>
        <v>66129205</v>
      </c>
      <c r="Q11" s="475">
        <f t="shared" si="2"/>
        <v>69698172</v>
      </c>
      <c r="R11" s="499"/>
      <c r="T11" s="460">
        <f>+'[1]Segmentos LN resumen'!D11-P11</f>
        <v>0</v>
      </c>
      <c r="U11" s="460">
        <f>+'[1]Segmentos LN resumen'!E11-Q11</f>
        <v>0</v>
      </c>
      <c r="V11" s="460"/>
      <c r="W11" s="460"/>
      <c r="AA11" s="447"/>
      <c r="AB11" s="447"/>
      <c r="AC11" s="447"/>
    </row>
    <row r="12" spans="2:29" ht="12">
      <c r="B12" s="461"/>
      <c r="C12" s="456" t="s">
        <v>257</v>
      </c>
      <c r="D12" s="478">
        <v>0</v>
      </c>
      <c r="E12" s="496">
        <v>0</v>
      </c>
      <c r="F12" s="478">
        <v>2311960</v>
      </c>
      <c r="G12" s="496">
        <v>2707246</v>
      </c>
      <c r="H12" s="478">
        <v>19976</v>
      </c>
      <c r="I12" s="496">
        <v>19388</v>
      </c>
      <c r="J12" s="478">
        <v>8206886</v>
      </c>
      <c r="K12" s="496">
        <v>7727748</v>
      </c>
      <c r="L12" s="478">
        <v>21095506</v>
      </c>
      <c r="M12" s="496">
        <v>23211279</v>
      </c>
      <c r="N12" s="478">
        <v>0</v>
      </c>
      <c r="O12" s="496">
        <v>0</v>
      </c>
      <c r="P12" s="474">
        <f t="shared" si="2"/>
        <v>31634328</v>
      </c>
      <c r="Q12" s="475">
        <f t="shared" si="2"/>
        <v>33665661</v>
      </c>
      <c r="R12" s="499"/>
      <c r="T12" s="460">
        <f>+'[1]Segmentos LN resumen'!D12-P12</f>
        <v>0</v>
      </c>
      <c r="U12" s="460">
        <f>+'[1]Segmentos LN resumen'!E12-Q12</f>
        <v>0</v>
      </c>
      <c r="V12" s="460"/>
      <c r="W12" s="460"/>
      <c r="AA12" s="447"/>
      <c r="AB12" s="447"/>
      <c r="AC12" s="447"/>
    </row>
    <row r="13" spans="2:29" ht="12">
      <c r="B13" s="461"/>
      <c r="C13" s="456" t="s">
        <v>258</v>
      </c>
      <c r="D13" s="478">
        <v>0</v>
      </c>
      <c r="E13" s="496">
        <v>0</v>
      </c>
      <c r="F13" s="478">
        <v>1986597</v>
      </c>
      <c r="G13" s="496">
        <v>2043303</v>
      </c>
      <c r="H13" s="478">
        <v>4831357</v>
      </c>
      <c r="I13" s="496">
        <v>1618302</v>
      </c>
      <c r="J13" s="478">
        <v>8935</v>
      </c>
      <c r="K13" s="496">
        <v>5336</v>
      </c>
      <c r="L13" s="478">
        <v>138385</v>
      </c>
      <c r="M13" s="496">
        <v>84322</v>
      </c>
      <c r="N13" s="478">
        <v>0</v>
      </c>
      <c r="O13" s="496">
        <v>0</v>
      </c>
      <c r="P13" s="474">
        <f t="shared" si="2"/>
        <v>6965274</v>
      </c>
      <c r="Q13" s="475">
        <f t="shared" si="2"/>
        <v>3751263</v>
      </c>
      <c r="R13" s="499"/>
      <c r="T13" s="460">
        <f>+'[1]Segmentos LN resumen'!D13-P13</f>
        <v>0</v>
      </c>
      <c r="U13" s="460">
        <f>+'[1]Segmentos LN resumen'!E13-Q13</f>
        <v>0</v>
      </c>
      <c r="V13" s="460"/>
      <c r="W13" s="460"/>
      <c r="AA13" s="447"/>
      <c r="AB13" s="447"/>
      <c r="AC13" s="447"/>
    </row>
    <row r="14" spans="17:29" ht="12">
      <c r="Q14" s="465"/>
      <c r="R14" s="499"/>
      <c r="U14" s="460"/>
      <c r="V14" s="460"/>
      <c r="W14" s="460"/>
      <c r="AA14" s="447"/>
      <c r="AB14" s="447"/>
      <c r="AC14" s="447"/>
    </row>
    <row r="15" spans="2:29" ht="24">
      <c r="B15" s="461"/>
      <c r="C15" s="466" t="s">
        <v>259</v>
      </c>
      <c r="D15" s="478">
        <v>0</v>
      </c>
      <c r="E15" s="496">
        <v>5171155048</v>
      </c>
      <c r="F15" s="478">
        <v>0</v>
      </c>
      <c r="G15" s="496">
        <v>0</v>
      </c>
      <c r="H15" s="478">
        <v>0</v>
      </c>
      <c r="I15" s="496">
        <v>0</v>
      </c>
      <c r="J15" s="478">
        <v>0</v>
      </c>
      <c r="K15" s="496">
        <v>0</v>
      </c>
      <c r="L15" s="478">
        <v>0</v>
      </c>
      <c r="M15" s="496">
        <v>0</v>
      </c>
      <c r="N15" s="478">
        <v>0</v>
      </c>
      <c r="O15" s="496">
        <v>-1782090744</v>
      </c>
      <c r="P15" s="474">
        <f t="shared" si="2"/>
        <v>0</v>
      </c>
      <c r="Q15" s="475">
        <f t="shared" si="2"/>
        <v>3389064304</v>
      </c>
      <c r="R15" s="499"/>
      <c r="T15" s="460">
        <f>+'[1]Segmentos LN resumen'!D15-P15</f>
        <v>0</v>
      </c>
      <c r="U15" s="460">
        <f>+'[1]Segmentos LN resumen'!E15-Q15</f>
        <v>0</v>
      </c>
      <c r="V15" s="460"/>
      <c r="W15" s="460"/>
      <c r="AA15" s="447"/>
      <c r="AB15" s="447"/>
      <c r="AC15" s="447"/>
    </row>
    <row r="16" spans="17:29" ht="12">
      <c r="Q16" s="465"/>
      <c r="R16" s="499"/>
      <c r="U16" s="460"/>
      <c r="V16" s="460"/>
      <c r="W16" s="460"/>
      <c r="AA16" s="447"/>
      <c r="AB16" s="447"/>
      <c r="AC16" s="447"/>
    </row>
    <row r="17" spans="2:30" ht="12">
      <c r="B17" s="455" t="s">
        <v>260</v>
      </c>
      <c r="C17" s="456"/>
      <c r="D17" s="478">
        <f>SUM(D18:D27)</f>
        <v>0</v>
      </c>
      <c r="E17" s="458">
        <f aca="true" t="shared" si="3" ref="E17:Q17">SUM(E18:E27)</f>
        <v>34135</v>
      </c>
      <c r="F17" s="478">
        <f t="shared" si="3"/>
        <v>463273565</v>
      </c>
      <c r="G17" s="462">
        <f t="shared" si="3"/>
        <v>514526563</v>
      </c>
      <c r="H17" s="478">
        <f t="shared" si="3"/>
        <v>385887580</v>
      </c>
      <c r="I17" s="458">
        <f t="shared" si="3"/>
        <v>377376503</v>
      </c>
      <c r="J17" s="478">
        <f t="shared" si="3"/>
        <v>1801668456</v>
      </c>
      <c r="K17" s="458">
        <f t="shared" si="3"/>
        <v>1807828818</v>
      </c>
      <c r="L17" s="478">
        <f t="shared" si="3"/>
        <v>857256125</v>
      </c>
      <c r="M17" s="458">
        <f t="shared" si="3"/>
        <v>903328613</v>
      </c>
      <c r="N17" s="478">
        <f t="shared" si="3"/>
        <v>-23042466</v>
      </c>
      <c r="O17" s="458">
        <f t="shared" si="3"/>
        <v>467827511</v>
      </c>
      <c r="P17" s="474">
        <f t="shared" si="3"/>
        <v>3485043260</v>
      </c>
      <c r="Q17" s="475">
        <f t="shared" si="3"/>
        <v>4070922143</v>
      </c>
      <c r="R17" s="499"/>
      <c r="W17" s="460"/>
      <c r="AA17" s="448"/>
      <c r="AD17" s="460"/>
    </row>
    <row r="18" spans="2:29" ht="12">
      <c r="B18" s="461"/>
      <c r="C18" s="456" t="s">
        <v>261</v>
      </c>
      <c r="D18" s="478">
        <v>0</v>
      </c>
      <c r="E18" s="496">
        <v>0</v>
      </c>
      <c r="F18" s="478">
        <v>0</v>
      </c>
      <c r="G18" s="496">
        <v>0</v>
      </c>
      <c r="H18" s="478">
        <v>1</v>
      </c>
      <c r="I18" s="496">
        <v>1</v>
      </c>
      <c r="J18" s="478">
        <v>1403458</v>
      </c>
      <c r="K18" s="496">
        <v>612676</v>
      </c>
      <c r="L18" s="478">
        <v>7561</v>
      </c>
      <c r="M18" s="496">
        <v>13305</v>
      </c>
      <c r="N18" s="478">
        <v>0</v>
      </c>
      <c r="O18" s="496">
        <v>0</v>
      </c>
      <c r="P18" s="474">
        <f aca="true" t="shared" si="4" ref="P18:Q27">+D18+F18+H18+J18+L18+N18</f>
        <v>1411020</v>
      </c>
      <c r="Q18" s="475">
        <f t="shared" si="4"/>
        <v>625982</v>
      </c>
      <c r="R18" s="499"/>
      <c r="T18" s="460">
        <f>+'[1]Segmentos LN resumen'!D18-P18</f>
        <v>0</v>
      </c>
      <c r="U18" s="460">
        <f>+'[1]Segmentos LN resumen'!E18-Q18</f>
        <v>0</v>
      </c>
      <c r="V18" s="460"/>
      <c r="W18" s="460"/>
      <c r="AA18" s="447"/>
      <c r="AB18" s="447"/>
      <c r="AC18" s="447"/>
    </row>
    <row r="19" spans="2:29" ht="12">
      <c r="B19" s="461"/>
      <c r="C19" s="456" t="s">
        <v>262</v>
      </c>
      <c r="D19" s="478">
        <v>0</v>
      </c>
      <c r="E19" s="496">
        <v>0</v>
      </c>
      <c r="F19" s="478">
        <v>3019638</v>
      </c>
      <c r="G19" s="496">
        <v>3600646</v>
      </c>
      <c r="H19" s="478">
        <v>5430903</v>
      </c>
      <c r="I19" s="496">
        <v>5159456</v>
      </c>
      <c r="J19" s="478">
        <v>1105491</v>
      </c>
      <c r="K19" s="496">
        <v>1087677</v>
      </c>
      <c r="L19" s="478">
        <v>0</v>
      </c>
      <c r="M19" s="496">
        <v>0</v>
      </c>
      <c r="N19" s="478">
        <v>0</v>
      </c>
      <c r="O19" s="496">
        <v>0</v>
      </c>
      <c r="P19" s="474">
        <f t="shared" si="4"/>
        <v>9556032</v>
      </c>
      <c r="Q19" s="475">
        <f t="shared" si="4"/>
        <v>9847779</v>
      </c>
      <c r="R19" s="499"/>
      <c r="T19" s="460">
        <f>+'[1]Segmentos LN resumen'!D19-P19</f>
        <v>0</v>
      </c>
      <c r="U19" s="460">
        <f>+'[1]Segmentos LN resumen'!E19-Q19</f>
        <v>0</v>
      </c>
      <c r="V19" s="460"/>
      <c r="W19" s="460"/>
      <c r="AA19" s="447"/>
      <c r="AB19" s="447"/>
      <c r="AC19" s="447"/>
    </row>
    <row r="20" spans="2:29" ht="12">
      <c r="B20" s="461"/>
      <c r="C20" s="456" t="s">
        <v>263</v>
      </c>
      <c r="D20" s="478">
        <v>0</v>
      </c>
      <c r="E20" s="496">
        <v>0</v>
      </c>
      <c r="F20" s="478">
        <v>279735176</v>
      </c>
      <c r="G20" s="496">
        <v>301118584</v>
      </c>
      <c r="H20" s="478">
        <v>7919452</v>
      </c>
      <c r="I20" s="496">
        <v>7390854</v>
      </c>
      <c r="J20" s="478">
        <v>2118147</v>
      </c>
      <c r="K20" s="496">
        <v>1942063</v>
      </c>
      <c r="L20" s="478">
        <v>0</v>
      </c>
      <c r="M20" s="496">
        <v>0</v>
      </c>
      <c r="N20" s="478">
        <v>0</v>
      </c>
      <c r="O20" s="496">
        <v>0</v>
      </c>
      <c r="P20" s="474">
        <f t="shared" si="4"/>
        <v>289772775</v>
      </c>
      <c r="Q20" s="475">
        <f t="shared" si="4"/>
        <v>310451501</v>
      </c>
      <c r="R20" s="499"/>
      <c r="T20" s="460">
        <f>+'[1]Segmentos LN resumen'!D20-P20</f>
        <v>0</v>
      </c>
      <c r="U20" s="460">
        <f>+'[1]Segmentos LN resumen'!E20-Q20</f>
        <v>0</v>
      </c>
      <c r="V20" s="460"/>
      <c r="W20" s="460"/>
      <c r="AA20" s="447"/>
      <c r="AB20" s="447"/>
      <c r="AC20" s="447"/>
    </row>
    <row r="21" spans="2:29" ht="12">
      <c r="B21" s="461"/>
      <c r="C21" s="456" t="s">
        <v>264</v>
      </c>
      <c r="D21" s="478">
        <v>0</v>
      </c>
      <c r="E21" s="496">
        <v>0</v>
      </c>
      <c r="F21" s="478">
        <v>0</v>
      </c>
      <c r="G21" s="496">
        <v>0</v>
      </c>
      <c r="H21" s="478">
        <v>23042466</v>
      </c>
      <c r="I21" s="496">
        <v>24422654</v>
      </c>
      <c r="J21" s="478">
        <v>0</v>
      </c>
      <c r="K21" s="496">
        <v>0</v>
      </c>
      <c r="L21" s="478">
        <v>0</v>
      </c>
      <c r="M21" s="496">
        <v>0</v>
      </c>
      <c r="N21" s="478">
        <v>-23042466</v>
      </c>
      <c r="O21" s="496">
        <v>-24422654</v>
      </c>
      <c r="P21" s="474">
        <f t="shared" si="4"/>
        <v>0</v>
      </c>
      <c r="Q21" s="475">
        <f t="shared" si="4"/>
        <v>0</v>
      </c>
      <c r="R21" s="499"/>
      <c r="T21" s="460">
        <f>+'[1]Segmentos LN resumen'!D21-P21</f>
        <v>0</v>
      </c>
      <c r="U21" s="460">
        <f>+'[1]Segmentos LN resumen'!E21-Q21</f>
        <v>0</v>
      </c>
      <c r="V21" s="460"/>
      <c r="W21" s="460"/>
      <c r="AA21" s="447"/>
      <c r="AB21" s="447"/>
      <c r="AC21" s="447"/>
    </row>
    <row r="22" spans="2:29" ht="12">
      <c r="B22" s="461"/>
      <c r="C22" s="456" t="s">
        <v>265</v>
      </c>
      <c r="D22" s="478">
        <v>0</v>
      </c>
      <c r="E22" s="496">
        <v>0</v>
      </c>
      <c r="F22" s="478">
        <v>2079267</v>
      </c>
      <c r="G22" s="496">
        <v>2083893</v>
      </c>
      <c r="H22" s="478">
        <v>33674789</v>
      </c>
      <c r="I22" s="496">
        <v>32530127</v>
      </c>
      <c r="J22" s="478">
        <v>0</v>
      </c>
      <c r="K22" s="496">
        <v>0</v>
      </c>
      <c r="L22" s="478">
        <v>42872021</v>
      </c>
      <c r="M22" s="496">
        <v>40166814</v>
      </c>
      <c r="N22" s="478">
        <v>0</v>
      </c>
      <c r="O22" s="496">
        <v>403581048</v>
      </c>
      <c r="P22" s="474">
        <f t="shared" si="4"/>
        <v>78626077</v>
      </c>
      <c r="Q22" s="475">
        <f t="shared" si="4"/>
        <v>478361882</v>
      </c>
      <c r="R22" s="499"/>
      <c r="T22" s="460">
        <f>+'[1]Segmentos LN resumen'!D22-P22</f>
        <v>0</v>
      </c>
      <c r="U22" s="460">
        <f>+'[1]Segmentos LN resumen'!E22-Q22</f>
        <v>0</v>
      </c>
      <c r="V22" s="460"/>
      <c r="W22" s="460"/>
      <c r="AA22" s="447"/>
      <c r="AB22" s="447"/>
      <c r="AC22" s="447"/>
    </row>
    <row r="23" spans="2:29" ht="12">
      <c r="B23" s="461"/>
      <c r="C23" s="456" t="s">
        <v>266</v>
      </c>
      <c r="D23" s="478">
        <v>0</v>
      </c>
      <c r="E23" s="496">
        <v>0</v>
      </c>
      <c r="F23" s="478">
        <v>35860</v>
      </c>
      <c r="G23" s="496">
        <v>44948</v>
      </c>
      <c r="H23" s="478">
        <v>2447330</v>
      </c>
      <c r="I23" s="496">
        <v>2367312</v>
      </c>
      <c r="J23" s="478">
        <v>21097382</v>
      </c>
      <c r="K23" s="496">
        <v>20180823</v>
      </c>
      <c r="L23" s="478">
        <v>10457027</v>
      </c>
      <c r="M23" s="496">
        <v>11072435</v>
      </c>
      <c r="N23" s="478">
        <v>0</v>
      </c>
      <c r="O23" s="496">
        <v>0</v>
      </c>
      <c r="P23" s="474">
        <f t="shared" si="4"/>
        <v>34037599</v>
      </c>
      <c r="Q23" s="475">
        <f t="shared" si="4"/>
        <v>33665518</v>
      </c>
      <c r="R23" s="499"/>
      <c r="T23" s="460">
        <f>+'[1]Segmentos LN resumen'!D23-P23</f>
        <v>0</v>
      </c>
      <c r="U23" s="460">
        <f>+'[1]Segmentos LN resumen'!E23-Q23</f>
        <v>0</v>
      </c>
      <c r="V23" s="460"/>
      <c r="W23" s="460"/>
      <c r="AA23" s="447"/>
      <c r="AB23" s="447"/>
      <c r="AC23" s="447"/>
    </row>
    <row r="24" spans="2:29" ht="12">
      <c r="B24" s="461"/>
      <c r="C24" s="456" t="s">
        <v>267</v>
      </c>
      <c r="D24" s="478">
        <v>0</v>
      </c>
      <c r="E24" s="496">
        <v>0</v>
      </c>
      <c r="F24" s="478">
        <v>897853</v>
      </c>
      <c r="G24" s="496">
        <v>1070608</v>
      </c>
      <c r="H24" s="478">
        <v>0</v>
      </c>
      <c r="I24" s="496">
        <v>0</v>
      </c>
      <c r="J24" s="478">
        <v>4281902</v>
      </c>
      <c r="K24" s="496">
        <v>4285458</v>
      </c>
      <c r="L24" s="478">
        <v>0</v>
      </c>
      <c r="M24" s="496">
        <v>6675472</v>
      </c>
      <c r="N24" s="478">
        <v>0</v>
      </c>
      <c r="O24" s="496">
        <v>88669117</v>
      </c>
      <c r="P24" s="474">
        <f t="shared" si="4"/>
        <v>5179755</v>
      </c>
      <c r="Q24" s="475">
        <f t="shared" si="4"/>
        <v>100700655</v>
      </c>
      <c r="R24" s="499"/>
      <c r="T24" s="460">
        <f>+'[1]Segmentos LN resumen'!D24-P24</f>
        <v>0</v>
      </c>
      <c r="U24" s="460">
        <f>+'[1]Segmentos LN resumen'!E24-Q24</f>
        <v>0</v>
      </c>
      <c r="V24" s="460"/>
      <c r="W24" s="460"/>
      <c r="AA24" s="447"/>
      <c r="AB24" s="447"/>
      <c r="AC24" s="447"/>
    </row>
    <row r="25" spans="2:29" ht="12">
      <c r="B25" s="461"/>
      <c r="C25" s="456" t="s">
        <v>268</v>
      </c>
      <c r="D25" s="478">
        <v>0</v>
      </c>
      <c r="E25" s="496">
        <v>0</v>
      </c>
      <c r="F25" s="478">
        <v>176999649</v>
      </c>
      <c r="G25" s="496">
        <v>205987826</v>
      </c>
      <c r="H25" s="478">
        <v>292365075</v>
      </c>
      <c r="I25" s="496">
        <v>284339062</v>
      </c>
      <c r="J25" s="478">
        <v>1754248051</v>
      </c>
      <c r="K25" s="496">
        <v>1761539131</v>
      </c>
      <c r="L25" s="478">
        <v>803919516</v>
      </c>
      <c r="M25" s="496">
        <v>845400587</v>
      </c>
      <c r="N25" s="478">
        <v>0</v>
      </c>
      <c r="O25" s="496">
        <v>0</v>
      </c>
      <c r="P25" s="474">
        <f t="shared" si="4"/>
        <v>3027532291</v>
      </c>
      <c r="Q25" s="475">
        <f t="shared" si="4"/>
        <v>3097266606</v>
      </c>
      <c r="R25" s="499"/>
      <c r="T25" s="460">
        <f>+'[1]Segmentos LN resumen'!D25-P25</f>
        <v>0</v>
      </c>
      <c r="U25" s="460">
        <f>+'[1]Segmentos LN resumen'!E25-Q25</f>
        <v>0</v>
      </c>
      <c r="V25" s="460"/>
      <c r="W25" s="460"/>
      <c r="AA25" s="447"/>
      <c r="AB25" s="447"/>
      <c r="AC25" s="447"/>
    </row>
    <row r="26" spans="2:29" ht="12">
      <c r="B26" s="461"/>
      <c r="C26" s="456" t="s">
        <v>269</v>
      </c>
      <c r="D26" s="478">
        <v>0</v>
      </c>
      <c r="E26" s="496">
        <v>0</v>
      </c>
      <c r="F26" s="478">
        <v>0</v>
      </c>
      <c r="G26" s="496">
        <v>0</v>
      </c>
      <c r="H26" s="478">
        <v>0</v>
      </c>
      <c r="I26" s="496">
        <v>0</v>
      </c>
      <c r="J26" s="478">
        <v>0</v>
      </c>
      <c r="K26" s="496">
        <v>0</v>
      </c>
      <c r="L26" s="478">
        <v>0</v>
      </c>
      <c r="M26" s="496">
        <v>0</v>
      </c>
      <c r="N26" s="478">
        <v>0</v>
      </c>
      <c r="O26" s="496">
        <v>0</v>
      </c>
      <c r="P26" s="474">
        <f t="shared" si="4"/>
        <v>0</v>
      </c>
      <c r="Q26" s="475">
        <f t="shared" si="4"/>
        <v>0</v>
      </c>
      <c r="R26" s="499"/>
      <c r="T26" s="460">
        <f>+'[1]Segmentos LN resumen'!D26-P26</f>
        <v>0</v>
      </c>
      <c r="U26" s="460">
        <f>+'[1]Segmentos LN resumen'!E26-Q26</f>
        <v>0</v>
      </c>
      <c r="V26" s="460"/>
      <c r="W26" s="460"/>
      <c r="AA26" s="447"/>
      <c r="AB26" s="447"/>
      <c r="AC26" s="447"/>
    </row>
    <row r="27" spans="2:29" ht="12">
      <c r="B27" s="461"/>
      <c r="C27" s="456" t="s">
        <v>270</v>
      </c>
      <c r="D27" s="478">
        <v>0</v>
      </c>
      <c r="E27" s="496">
        <v>34135</v>
      </c>
      <c r="F27" s="478">
        <v>506122</v>
      </c>
      <c r="G27" s="496">
        <v>620058</v>
      </c>
      <c r="H27" s="478">
        <v>21007564</v>
      </c>
      <c r="I27" s="496">
        <v>21167037</v>
      </c>
      <c r="J27" s="478">
        <v>17414025</v>
      </c>
      <c r="K27" s="496">
        <v>18180990</v>
      </c>
      <c r="L27" s="478">
        <v>0</v>
      </c>
      <c r="M27" s="496">
        <v>0</v>
      </c>
      <c r="N27" s="478">
        <v>0</v>
      </c>
      <c r="O27" s="496">
        <v>0</v>
      </c>
      <c r="P27" s="474">
        <f t="shared" si="4"/>
        <v>38927711</v>
      </c>
      <c r="Q27" s="475">
        <f t="shared" si="4"/>
        <v>40002220</v>
      </c>
      <c r="R27" s="499"/>
      <c r="T27" s="460">
        <f>+'[1]Segmentos LN resumen'!D27-P27</f>
        <v>0</v>
      </c>
      <c r="U27" s="460">
        <f>+'[1]Segmentos LN resumen'!E27-Q27</f>
        <v>0</v>
      </c>
      <c r="V27" s="460"/>
      <c r="W27" s="460"/>
      <c r="AA27" s="447"/>
      <c r="AB27" s="447"/>
      <c r="AC27" s="447"/>
    </row>
    <row r="28" spans="17:29" ht="12">
      <c r="Q28" s="465"/>
      <c r="R28" s="499"/>
      <c r="U28" s="460"/>
      <c r="V28" s="460"/>
      <c r="W28" s="460"/>
      <c r="AA28" s="447"/>
      <c r="AB28" s="447"/>
      <c r="AC28" s="447"/>
    </row>
    <row r="29" spans="2:29" ht="12">
      <c r="B29" s="467" t="s">
        <v>271</v>
      </c>
      <c r="C29" s="468"/>
      <c r="D29" s="474">
        <f>+D6+D17</f>
        <v>0</v>
      </c>
      <c r="E29" s="502">
        <f>+E6+E17</f>
        <v>5216062752</v>
      </c>
      <c r="F29" s="474">
        <f>+F6+F17</f>
        <v>624014243</v>
      </c>
      <c r="G29" s="502">
        <f aca="true" t="shared" si="5" ref="G29:Q29">+G6+G17</f>
        <v>658318127</v>
      </c>
      <c r="H29" s="474">
        <f t="shared" si="5"/>
        <v>509575245</v>
      </c>
      <c r="I29" s="502">
        <f t="shared" si="5"/>
        <v>486960688</v>
      </c>
      <c r="J29" s="474">
        <f t="shared" si="5"/>
        <v>2065715803</v>
      </c>
      <c r="K29" s="502">
        <f t="shared" si="5"/>
        <v>1980785898</v>
      </c>
      <c r="L29" s="474">
        <f t="shared" si="5"/>
        <v>1036227266</v>
      </c>
      <c r="M29" s="502">
        <f t="shared" si="5"/>
        <v>1076114971</v>
      </c>
      <c r="N29" s="474">
        <f t="shared" si="5"/>
        <v>-60516775</v>
      </c>
      <c r="O29" s="502">
        <f t="shared" si="5"/>
        <v>-1373010745</v>
      </c>
      <c r="P29" s="474">
        <f>+P6+P17</f>
        <v>4175015782</v>
      </c>
      <c r="Q29" s="502">
        <f t="shared" si="5"/>
        <v>8045231691</v>
      </c>
      <c r="R29" s="499"/>
      <c r="U29" s="460"/>
      <c r="V29" s="460"/>
      <c r="W29" s="460"/>
      <c r="AA29" s="447"/>
      <c r="AB29" s="447"/>
      <c r="AC29" s="447"/>
    </row>
    <row r="30" spans="18:29" ht="12">
      <c r="R30" s="499"/>
      <c r="U30" s="460"/>
      <c r="V30" s="460"/>
      <c r="W30" s="460"/>
      <c r="AA30" s="447"/>
      <c r="AB30" s="447"/>
      <c r="AC30" s="447"/>
    </row>
    <row r="31" spans="18:29" ht="12">
      <c r="R31" s="499"/>
      <c r="U31" s="460"/>
      <c r="V31" s="460"/>
      <c r="W31" s="460"/>
      <c r="AA31" s="447"/>
      <c r="AB31" s="447"/>
      <c r="AC31" s="447"/>
    </row>
    <row r="32" spans="18:29" ht="12">
      <c r="R32" s="499"/>
      <c r="U32" s="460"/>
      <c r="V32" s="460"/>
      <c r="W32" s="460"/>
      <c r="AA32" s="447"/>
      <c r="AB32" s="447"/>
      <c r="AC32" s="447"/>
    </row>
    <row r="33" spans="2:29" ht="18">
      <c r="B33" s="577" t="s">
        <v>351</v>
      </c>
      <c r="C33" s="578"/>
      <c r="D33" s="579" t="s">
        <v>349</v>
      </c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1"/>
      <c r="R33" s="499"/>
      <c r="U33" s="460"/>
      <c r="V33" s="460"/>
      <c r="W33" s="460"/>
      <c r="AA33" s="447"/>
      <c r="AB33" s="447"/>
      <c r="AC33" s="447"/>
    </row>
    <row r="34" spans="2:29" ht="12">
      <c r="B34" s="555" t="s">
        <v>3</v>
      </c>
      <c r="C34" s="556"/>
      <c r="D34" s="567" t="s">
        <v>33</v>
      </c>
      <c r="E34" s="568"/>
      <c r="F34" s="567" t="s">
        <v>10</v>
      </c>
      <c r="G34" s="568"/>
      <c r="H34" s="567" t="s">
        <v>51</v>
      </c>
      <c r="I34" s="568"/>
      <c r="J34" s="567" t="s">
        <v>14</v>
      </c>
      <c r="K34" s="568"/>
      <c r="L34" s="567" t="s">
        <v>12</v>
      </c>
      <c r="M34" s="568"/>
      <c r="N34" s="567" t="s">
        <v>30</v>
      </c>
      <c r="O34" s="568"/>
      <c r="P34" s="567" t="s">
        <v>249</v>
      </c>
      <c r="Q34" s="568"/>
      <c r="R34" s="499"/>
      <c r="U34" s="460"/>
      <c r="V34" s="460"/>
      <c r="W34" s="460"/>
      <c r="AA34" s="447"/>
      <c r="AB34" s="447"/>
      <c r="AC34" s="447"/>
    </row>
    <row r="35" spans="2:29" ht="12">
      <c r="B35" s="563" t="s">
        <v>272</v>
      </c>
      <c r="C35" s="564"/>
      <c r="D35" s="450">
        <f aca="true" t="shared" si="6" ref="D35:Q35">+D4</f>
        <v>42460</v>
      </c>
      <c r="E35" s="451">
        <f t="shared" si="6"/>
        <v>42369</v>
      </c>
      <c r="F35" s="450">
        <f t="shared" si="6"/>
        <v>42460</v>
      </c>
      <c r="G35" s="451">
        <f t="shared" si="6"/>
        <v>42369</v>
      </c>
      <c r="H35" s="450">
        <f t="shared" si="6"/>
        <v>42460</v>
      </c>
      <c r="I35" s="451">
        <f t="shared" si="6"/>
        <v>42369</v>
      </c>
      <c r="J35" s="450">
        <f t="shared" si="6"/>
        <v>42460</v>
      </c>
      <c r="K35" s="451">
        <f t="shared" si="6"/>
        <v>42369</v>
      </c>
      <c r="L35" s="450">
        <f t="shared" si="6"/>
        <v>42460</v>
      </c>
      <c r="M35" s="451">
        <f t="shared" si="6"/>
        <v>42369</v>
      </c>
      <c r="N35" s="450">
        <f t="shared" si="6"/>
        <v>42460</v>
      </c>
      <c r="O35" s="451">
        <f t="shared" si="6"/>
        <v>42369</v>
      </c>
      <c r="P35" s="450">
        <f t="shared" si="6"/>
        <v>42460</v>
      </c>
      <c r="Q35" s="451">
        <f t="shared" si="6"/>
        <v>42369</v>
      </c>
      <c r="R35" s="499"/>
      <c r="U35" s="460"/>
      <c r="V35" s="460"/>
      <c r="W35" s="460"/>
      <c r="AA35" s="447"/>
      <c r="AB35" s="447"/>
      <c r="AC35" s="447"/>
    </row>
    <row r="36" spans="2:29" ht="12">
      <c r="B36" s="565"/>
      <c r="C36" s="566"/>
      <c r="D36" s="452" t="s">
        <v>23</v>
      </c>
      <c r="E36" s="454" t="s">
        <v>23</v>
      </c>
      <c r="F36" s="452" t="s">
        <v>23</v>
      </c>
      <c r="G36" s="454" t="s">
        <v>23</v>
      </c>
      <c r="H36" s="452" t="s">
        <v>23</v>
      </c>
      <c r="I36" s="454" t="s">
        <v>23</v>
      </c>
      <c r="J36" s="452" t="s">
        <v>23</v>
      </c>
      <c r="K36" s="454" t="s">
        <v>23</v>
      </c>
      <c r="L36" s="452" t="s">
        <v>23</v>
      </c>
      <c r="M36" s="454" t="s">
        <v>23</v>
      </c>
      <c r="N36" s="452" t="s">
        <v>23</v>
      </c>
      <c r="O36" s="454" t="s">
        <v>23</v>
      </c>
      <c r="P36" s="452" t="s">
        <v>23</v>
      </c>
      <c r="Q36" s="454" t="s">
        <v>23</v>
      </c>
      <c r="R36" s="499"/>
      <c r="U36" s="460"/>
      <c r="V36" s="460"/>
      <c r="W36" s="460"/>
      <c r="AA36" s="447"/>
      <c r="AB36" s="447"/>
      <c r="AC36" s="447"/>
    </row>
    <row r="37" spans="2:30" ht="12">
      <c r="B37" s="455" t="s">
        <v>273</v>
      </c>
      <c r="C37" s="456"/>
      <c r="D37" s="478">
        <f>SUM(D38:D46)</f>
        <v>0</v>
      </c>
      <c r="E37" s="462">
        <f>SUM(E38:E46)</f>
        <v>1828533074</v>
      </c>
      <c r="F37" s="478">
        <f>SUM(F38:F46)</f>
        <v>223813432</v>
      </c>
      <c r="G37" s="462">
        <f>SUM(G38:G46)</f>
        <v>219381678</v>
      </c>
      <c r="H37" s="478">
        <f>SUM(H38:H46)</f>
        <v>117410388</v>
      </c>
      <c r="I37" s="458">
        <f>SUM(I38:I44)</f>
        <v>126744267</v>
      </c>
      <c r="J37" s="478">
        <f>SUM(J38:J46)</f>
        <v>478434642</v>
      </c>
      <c r="K37" s="458">
        <f>SUM(K38:K44)</f>
        <v>349716663</v>
      </c>
      <c r="L37" s="478">
        <f>SUM(L38:L46)</f>
        <v>137711681</v>
      </c>
      <c r="M37" s="458">
        <f>SUM(M38:M44)</f>
        <v>149548832</v>
      </c>
      <c r="N37" s="478">
        <f>SUM(N38:N46)</f>
        <v>-16592745</v>
      </c>
      <c r="O37" s="458">
        <f>SUM(O38:O46)</f>
        <v>61192354</v>
      </c>
      <c r="P37" s="474">
        <f>SUM(P38:P46)</f>
        <v>940777398</v>
      </c>
      <c r="Q37" s="475">
        <f>SUM(Q38:Q46)</f>
        <v>2735116868</v>
      </c>
      <c r="R37" s="499"/>
      <c r="W37" s="460"/>
      <c r="AA37" s="448"/>
      <c r="AD37" s="460"/>
    </row>
    <row r="38" spans="2:29" ht="12">
      <c r="B38" s="461"/>
      <c r="C38" s="456" t="s">
        <v>274</v>
      </c>
      <c r="D38" s="478">
        <v>0</v>
      </c>
      <c r="E38" s="479">
        <v>417400</v>
      </c>
      <c r="F38" s="478">
        <v>26535976</v>
      </c>
      <c r="G38" s="479">
        <v>30356957</v>
      </c>
      <c r="H38" s="478">
        <v>2102607</v>
      </c>
      <c r="I38" s="479">
        <v>1718719</v>
      </c>
      <c r="J38" s="478">
        <v>130331094</v>
      </c>
      <c r="K38" s="479">
        <v>135606953</v>
      </c>
      <c r="L38" s="478">
        <v>58598218</v>
      </c>
      <c r="M38" s="479">
        <v>62170269</v>
      </c>
      <c r="N38" s="478">
        <v>0</v>
      </c>
      <c r="O38" s="479">
        <v>0</v>
      </c>
      <c r="P38" s="474">
        <f aca="true" t="shared" si="7" ref="P38:Q44">+D38+F38+H38+J38+L38+N38</f>
        <v>217567895</v>
      </c>
      <c r="Q38" s="475">
        <f t="shared" si="7"/>
        <v>230270298</v>
      </c>
      <c r="R38" s="499"/>
      <c r="T38" s="460">
        <f>+'[1]Segmentos LN resumen'!D38-P38</f>
        <v>0</v>
      </c>
      <c r="U38" s="460">
        <f>+'[1]Segmentos LN resumen'!E38-Q38</f>
        <v>0</v>
      </c>
      <c r="V38" s="460"/>
      <c r="W38" s="460"/>
      <c r="AA38" s="447"/>
      <c r="AB38" s="447"/>
      <c r="AC38" s="447"/>
    </row>
    <row r="39" spans="2:29" ht="12">
      <c r="B39" s="461"/>
      <c r="C39" s="456" t="s">
        <v>275</v>
      </c>
      <c r="D39" s="478">
        <v>0</v>
      </c>
      <c r="E39" s="479">
        <v>158892</v>
      </c>
      <c r="F39" s="478">
        <v>130912739</v>
      </c>
      <c r="G39" s="479">
        <v>121997587</v>
      </c>
      <c r="H39" s="478">
        <v>52002999</v>
      </c>
      <c r="I39" s="479">
        <v>47259646</v>
      </c>
      <c r="J39" s="478">
        <v>156365973</v>
      </c>
      <c r="K39" s="479">
        <v>89385378</v>
      </c>
      <c r="L39" s="478">
        <v>53691701</v>
      </c>
      <c r="M39" s="479">
        <v>67063567</v>
      </c>
      <c r="N39" s="478">
        <v>931415</v>
      </c>
      <c r="O39" s="479">
        <v>16847277</v>
      </c>
      <c r="P39" s="474">
        <f t="shared" si="7"/>
        <v>393904827</v>
      </c>
      <c r="Q39" s="475">
        <f t="shared" si="7"/>
        <v>342712347</v>
      </c>
      <c r="R39" s="499"/>
      <c r="T39" s="460">
        <f>+'[1]Segmentos LN resumen'!D39-P39</f>
        <v>0</v>
      </c>
      <c r="U39" s="460">
        <f>+'[1]Segmentos LN resumen'!E39-Q39</f>
        <v>0</v>
      </c>
      <c r="V39" s="460"/>
      <c r="W39" s="460"/>
      <c r="AA39" s="447"/>
      <c r="AB39" s="447"/>
      <c r="AC39" s="447"/>
    </row>
    <row r="40" spans="2:29" ht="12">
      <c r="B40" s="461"/>
      <c r="C40" s="456" t="s">
        <v>276</v>
      </c>
      <c r="D40" s="478">
        <v>0</v>
      </c>
      <c r="E40" s="479">
        <v>2336</v>
      </c>
      <c r="F40" s="478">
        <v>22075114</v>
      </c>
      <c r="G40" s="479">
        <v>22841700</v>
      </c>
      <c r="H40" s="478">
        <v>54232977</v>
      </c>
      <c r="I40" s="479">
        <v>57806281</v>
      </c>
      <c r="J40" s="478">
        <v>89641668</v>
      </c>
      <c r="K40" s="479">
        <v>22926498</v>
      </c>
      <c r="L40" s="478">
        <v>15615738</v>
      </c>
      <c r="M40" s="479">
        <v>11770115</v>
      </c>
      <c r="N40" s="478">
        <v>-17524160</v>
      </c>
      <c r="O40" s="479">
        <v>-10778741</v>
      </c>
      <c r="P40" s="474">
        <f t="shared" si="7"/>
        <v>164041337</v>
      </c>
      <c r="Q40" s="475">
        <f t="shared" si="7"/>
        <v>104568189</v>
      </c>
      <c r="R40" s="499"/>
      <c r="T40" s="460">
        <f>+'[1]Segmentos LN resumen'!D40-P40</f>
        <v>0</v>
      </c>
      <c r="U40" s="460">
        <f>+'[1]Segmentos LN resumen'!E40-Q40</f>
        <v>0</v>
      </c>
      <c r="V40" s="460"/>
      <c r="W40" s="460"/>
      <c r="AA40" s="447"/>
      <c r="AB40" s="447"/>
      <c r="AC40" s="447"/>
    </row>
    <row r="41" spans="2:29" ht="12">
      <c r="B41" s="461"/>
      <c r="C41" s="456" t="s">
        <v>277</v>
      </c>
      <c r="D41" s="478">
        <v>0</v>
      </c>
      <c r="E41" s="479">
        <v>0</v>
      </c>
      <c r="F41" s="478">
        <v>2841122</v>
      </c>
      <c r="G41" s="479">
        <v>2744275</v>
      </c>
      <c r="H41" s="478">
        <v>0</v>
      </c>
      <c r="I41" s="479">
        <v>0</v>
      </c>
      <c r="J41" s="478">
        <v>54754658</v>
      </c>
      <c r="K41" s="479">
        <v>72379364</v>
      </c>
      <c r="L41" s="478">
        <v>6085809</v>
      </c>
      <c r="M41" s="479">
        <v>6295715</v>
      </c>
      <c r="N41" s="478">
        <v>0</v>
      </c>
      <c r="O41" s="479">
        <v>0</v>
      </c>
      <c r="P41" s="474">
        <f t="shared" si="7"/>
        <v>63681589</v>
      </c>
      <c r="Q41" s="475">
        <f t="shared" si="7"/>
        <v>81419354</v>
      </c>
      <c r="R41" s="499"/>
      <c r="T41" s="460">
        <f>+'[1]Segmentos LN resumen'!D41-P41</f>
        <v>0</v>
      </c>
      <c r="U41" s="460">
        <f>+'[1]Segmentos LN resumen'!E41-Q41</f>
        <v>0</v>
      </c>
      <c r="V41" s="460"/>
      <c r="W41" s="460"/>
      <c r="AA41" s="447"/>
      <c r="AB41" s="447"/>
      <c r="AC41" s="447"/>
    </row>
    <row r="42" spans="2:29" ht="12">
      <c r="B42" s="461"/>
      <c r="C42" s="456" t="s">
        <v>278</v>
      </c>
      <c r="D42" s="478">
        <v>0</v>
      </c>
      <c r="E42" s="479">
        <v>0</v>
      </c>
      <c r="F42" s="478">
        <v>41448481</v>
      </c>
      <c r="G42" s="479">
        <v>41441159</v>
      </c>
      <c r="H42" s="478">
        <v>6474538</v>
      </c>
      <c r="I42" s="479">
        <v>19959621</v>
      </c>
      <c r="J42" s="478">
        <v>46496747</v>
      </c>
      <c r="K42" s="479">
        <v>28563318</v>
      </c>
      <c r="L42" s="478">
        <v>2697074</v>
      </c>
      <c r="M42" s="479">
        <v>1153023</v>
      </c>
      <c r="N42" s="478">
        <v>0</v>
      </c>
      <c r="O42" s="479">
        <v>0</v>
      </c>
      <c r="P42" s="474">
        <f t="shared" si="7"/>
        <v>97116840</v>
      </c>
      <c r="Q42" s="475">
        <f t="shared" si="7"/>
        <v>91117121</v>
      </c>
      <c r="R42" s="499"/>
      <c r="T42" s="460">
        <f>+'[1]Segmentos LN resumen'!D42-P42</f>
        <v>0</v>
      </c>
      <c r="U42" s="460">
        <f>+'[1]Segmentos LN resumen'!E42-Q42</f>
        <v>0</v>
      </c>
      <c r="V42" s="460"/>
      <c r="W42" s="460"/>
      <c r="AA42" s="447"/>
      <c r="AB42" s="447"/>
      <c r="AC42" s="447"/>
    </row>
    <row r="43" spans="2:29" ht="12">
      <c r="B43" s="461"/>
      <c r="C43" s="456" t="s">
        <v>279</v>
      </c>
      <c r="D43" s="478">
        <v>0</v>
      </c>
      <c r="E43" s="479">
        <v>0</v>
      </c>
      <c r="F43" s="478">
        <v>0</v>
      </c>
      <c r="G43" s="479">
        <v>0</v>
      </c>
      <c r="H43" s="478">
        <v>0</v>
      </c>
      <c r="I43" s="479">
        <v>0</v>
      </c>
      <c r="J43" s="478">
        <v>0</v>
      </c>
      <c r="K43" s="479">
        <v>0</v>
      </c>
      <c r="L43" s="478">
        <v>0</v>
      </c>
      <c r="M43" s="479">
        <v>0</v>
      </c>
      <c r="N43" s="478">
        <v>0</v>
      </c>
      <c r="O43" s="479">
        <v>0</v>
      </c>
      <c r="P43" s="474">
        <f t="shared" si="7"/>
        <v>0</v>
      </c>
      <c r="Q43" s="475">
        <f t="shared" si="7"/>
        <v>0</v>
      </c>
      <c r="R43" s="499"/>
      <c r="T43" s="460">
        <f>+'[1]Segmentos LN resumen'!D43-P43</f>
        <v>0</v>
      </c>
      <c r="U43" s="460">
        <f>+'[1]Segmentos LN resumen'!E43-Q43</f>
        <v>0</v>
      </c>
      <c r="V43" s="460"/>
      <c r="W43" s="460"/>
      <c r="AA43" s="447"/>
      <c r="AB43" s="447"/>
      <c r="AC43" s="447"/>
    </row>
    <row r="44" spans="2:29" ht="12">
      <c r="B44" s="461"/>
      <c r="C44" s="456" t="s">
        <v>280</v>
      </c>
      <c r="D44" s="478">
        <v>0</v>
      </c>
      <c r="E44" s="479">
        <v>0</v>
      </c>
      <c r="F44" s="478">
        <v>0</v>
      </c>
      <c r="G44" s="479">
        <v>0</v>
      </c>
      <c r="H44" s="478">
        <v>2597267</v>
      </c>
      <c r="I44" s="479">
        <v>0</v>
      </c>
      <c r="J44" s="478">
        <v>844502</v>
      </c>
      <c r="K44" s="479">
        <v>855152</v>
      </c>
      <c r="L44" s="478">
        <v>1023141</v>
      </c>
      <c r="M44" s="479">
        <v>1096143</v>
      </c>
      <c r="N44" s="478">
        <v>0</v>
      </c>
      <c r="O44" s="479">
        <v>0</v>
      </c>
      <c r="P44" s="474">
        <f t="shared" si="7"/>
        <v>4464910</v>
      </c>
      <c r="Q44" s="475">
        <f t="shared" si="7"/>
        <v>1951295</v>
      </c>
      <c r="R44" s="499"/>
      <c r="T44" s="460">
        <f>+'[1]Segmentos LN resumen'!D44-P44</f>
        <v>0</v>
      </c>
      <c r="U44" s="460">
        <f>+'[1]Segmentos LN resumen'!E44-Q44</f>
        <v>0</v>
      </c>
      <c r="V44" s="460"/>
      <c r="W44" s="460"/>
      <c r="AA44" s="447"/>
      <c r="AB44" s="447"/>
      <c r="AC44" s="447"/>
    </row>
    <row r="45" spans="16:29" ht="12">
      <c r="P45" s="465"/>
      <c r="Q45" s="465"/>
      <c r="R45" s="465"/>
      <c r="U45" s="460"/>
      <c r="V45" s="460"/>
      <c r="W45" s="460"/>
      <c r="AA45" s="447"/>
      <c r="AB45" s="447"/>
      <c r="AC45" s="447"/>
    </row>
    <row r="46" spans="2:29" ht="24">
      <c r="B46" s="461"/>
      <c r="C46" s="466" t="s">
        <v>281</v>
      </c>
      <c r="D46" s="478">
        <v>0</v>
      </c>
      <c r="E46" s="479">
        <v>1827954446</v>
      </c>
      <c r="F46" s="478">
        <v>0</v>
      </c>
      <c r="G46" s="479">
        <v>0</v>
      </c>
      <c r="H46" s="478">
        <v>0</v>
      </c>
      <c r="I46" s="479">
        <v>0</v>
      </c>
      <c r="J46" s="478">
        <v>0</v>
      </c>
      <c r="K46" s="479">
        <v>0</v>
      </c>
      <c r="L46" s="478">
        <v>0</v>
      </c>
      <c r="M46" s="479">
        <v>0</v>
      </c>
      <c r="N46" s="478">
        <v>0</v>
      </c>
      <c r="O46" s="479">
        <v>55123818</v>
      </c>
      <c r="P46" s="474">
        <f>+D46+F46+H46+J46+L46+N46</f>
        <v>0</v>
      </c>
      <c r="Q46" s="475">
        <f>+E46+G46+I46+K46+M46+O46</f>
        <v>1883078264</v>
      </c>
      <c r="R46" s="499"/>
      <c r="T46" s="460">
        <f>+'[1]Segmentos LN resumen'!D46-P46</f>
        <v>0</v>
      </c>
      <c r="U46" s="460">
        <f>+'[1]Segmentos LN resumen'!E46-Q46</f>
        <v>0</v>
      </c>
      <c r="V46" s="460"/>
      <c r="W46" s="460"/>
      <c r="AA46" s="447"/>
      <c r="AB46" s="447"/>
      <c r="AC46" s="447"/>
    </row>
    <row r="47" spans="16:29" ht="12">
      <c r="P47" s="465"/>
      <c r="Q47" s="465"/>
      <c r="R47" s="465"/>
      <c r="U47" s="460"/>
      <c r="V47" s="460"/>
      <c r="W47" s="460"/>
      <c r="AA47" s="447"/>
      <c r="AB47" s="447"/>
      <c r="AC47" s="447"/>
    </row>
    <row r="48" spans="2:30" ht="12">
      <c r="B48" s="455" t="s">
        <v>282</v>
      </c>
      <c r="C48" s="456"/>
      <c r="D48" s="478">
        <f>SUM(D49:D55)</f>
        <v>0</v>
      </c>
      <c r="E48" s="458">
        <f aca="true" t="shared" si="8" ref="E48:Q48">SUM(E49:E55)</f>
        <v>199807</v>
      </c>
      <c r="F48" s="478">
        <f t="shared" si="8"/>
        <v>200180992</v>
      </c>
      <c r="G48" s="462">
        <f t="shared" si="8"/>
        <v>218971414</v>
      </c>
      <c r="H48" s="478">
        <f t="shared" si="8"/>
        <v>29013793</v>
      </c>
      <c r="I48" s="458">
        <f t="shared" si="8"/>
        <v>34180263</v>
      </c>
      <c r="J48" s="478">
        <f t="shared" si="8"/>
        <v>918833728</v>
      </c>
      <c r="K48" s="458">
        <f t="shared" si="8"/>
        <v>831187905</v>
      </c>
      <c r="L48" s="478">
        <f t="shared" si="8"/>
        <v>245724752</v>
      </c>
      <c r="M48" s="458">
        <f t="shared" si="8"/>
        <v>277281858</v>
      </c>
      <c r="N48" s="478">
        <f t="shared" si="8"/>
        <v>-43924030</v>
      </c>
      <c r="O48" s="458">
        <f t="shared" si="8"/>
        <v>-48543708</v>
      </c>
      <c r="P48" s="474">
        <f t="shared" si="8"/>
        <v>1349829235</v>
      </c>
      <c r="Q48" s="475">
        <f t="shared" si="8"/>
        <v>1313277539</v>
      </c>
      <c r="R48" s="499"/>
      <c r="W48" s="460"/>
      <c r="AA48" s="448"/>
      <c r="AD48" s="460"/>
    </row>
    <row r="49" spans="2:29" ht="12">
      <c r="B49" s="461"/>
      <c r="C49" s="456" t="s">
        <v>283</v>
      </c>
      <c r="D49" s="478">
        <v>0</v>
      </c>
      <c r="E49" s="479">
        <v>0</v>
      </c>
      <c r="F49" s="478">
        <v>31830138</v>
      </c>
      <c r="G49" s="479">
        <v>38637260</v>
      </c>
      <c r="H49" s="478">
        <v>3169774</v>
      </c>
      <c r="I49" s="479">
        <v>3012998</v>
      </c>
      <c r="J49" s="478">
        <v>860050018</v>
      </c>
      <c r="K49" s="479">
        <v>781500274</v>
      </c>
      <c r="L49" s="478">
        <v>94464943</v>
      </c>
      <c r="M49" s="479">
        <v>118684335</v>
      </c>
      <c r="N49" s="478">
        <v>0</v>
      </c>
      <c r="O49" s="479">
        <v>0</v>
      </c>
      <c r="P49" s="474">
        <f aca="true" t="shared" si="9" ref="P49:Q55">+D49+F49+H49+J49+L49+N49</f>
        <v>989514873</v>
      </c>
      <c r="Q49" s="475">
        <f t="shared" si="9"/>
        <v>941834867</v>
      </c>
      <c r="R49" s="499"/>
      <c r="T49" s="460">
        <f>+'[1]Segmentos LN resumen'!D49-P49</f>
        <v>0</v>
      </c>
      <c r="U49" s="460">
        <f>+'[1]Segmentos LN resumen'!E49-Q49</f>
        <v>0</v>
      </c>
      <c r="V49" s="460"/>
      <c r="W49" s="460"/>
      <c r="AA49" s="447"/>
      <c r="AB49" s="447"/>
      <c r="AC49" s="447"/>
    </row>
    <row r="50" spans="2:29" ht="12">
      <c r="B50" s="461"/>
      <c r="C50" s="456" t="s">
        <v>284</v>
      </c>
      <c r="D50" s="478">
        <v>0</v>
      </c>
      <c r="E50" s="479">
        <v>0</v>
      </c>
      <c r="F50" s="478">
        <v>86815784</v>
      </c>
      <c r="G50" s="479">
        <v>94453409</v>
      </c>
      <c r="H50" s="478">
        <v>410494</v>
      </c>
      <c r="I50" s="479">
        <v>2911464</v>
      </c>
      <c r="J50" s="478">
        <v>0</v>
      </c>
      <c r="K50" s="479">
        <v>0</v>
      </c>
      <c r="L50" s="478">
        <v>0</v>
      </c>
      <c r="M50" s="479">
        <v>0</v>
      </c>
      <c r="N50" s="478">
        <v>0</v>
      </c>
      <c r="O50" s="479">
        <v>0</v>
      </c>
      <c r="P50" s="474">
        <f t="shared" si="9"/>
        <v>87226278</v>
      </c>
      <c r="Q50" s="475">
        <f t="shared" si="9"/>
        <v>97364873</v>
      </c>
      <c r="R50" s="499"/>
      <c r="T50" s="460">
        <f>+'[1]Segmentos LN resumen'!D50-P50</f>
        <v>0</v>
      </c>
      <c r="U50" s="460">
        <f>+'[1]Segmentos LN resumen'!E50-Q50</f>
        <v>0</v>
      </c>
      <c r="V50" s="460"/>
      <c r="W50" s="460"/>
      <c r="AA50" s="447"/>
      <c r="AB50" s="447"/>
      <c r="AC50" s="447"/>
    </row>
    <row r="51" spans="2:29" ht="12">
      <c r="B51" s="461"/>
      <c r="C51" s="456" t="s">
        <v>285</v>
      </c>
      <c r="D51" s="478">
        <v>0</v>
      </c>
      <c r="E51" s="479">
        <v>0</v>
      </c>
      <c r="F51" s="478">
        <v>36961210</v>
      </c>
      <c r="G51" s="479">
        <v>35630861</v>
      </c>
      <c r="H51" s="478">
        <v>20340944</v>
      </c>
      <c r="I51" s="479">
        <v>23598549</v>
      </c>
      <c r="J51" s="478">
        <v>0</v>
      </c>
      <c r="K51" s="479">
        <v>0</v>
      </c>
      <c r="L51" s="478">
        <v>0</v>
      </c>
      <c r="M51" s="479">
        <v>0</v>
      </c>
      <c r="N51" s="478">
        <v>-43924030</v>
      </c>
      <c r="O51" s="479">
        <v>-48543708</v>
      </c>
      <c r="P51" s="474">
        <f t="shared" si="9"/>
        <v>13378124</v>
      </c>
      <c r="Q51" s="475">
        <f t="shared" si="9"/>
        <v>10685702</v>
      </c>
      <c r="R51" s="499"/>
      <c r="T51" s="460">
        <f>+'[1]Segmentos LN resumen'!D51-P51</f>
        <v>0</v>
      </c>
      <c r="U51" s="460">
        <f>+'[1]Segmentos LN resumen'!E51-Q51</f>
        <v>0</v>
      </c>
      <c r="V51" s="460"/>
      <c r="W51" s="460"/>
      <c r="AA51" s="447"/>
      <c r="AB51" s="447"/>
      <c r="AC51" s="447"/>
    </row>
    <row r="52" spans="2:29" ht="12">
      <c r="B52" s="461"/>
      <c r="C52" s="456" t="s">
        <v>286</v>
      </c>
      <c r="D52" s="478">
        <v>0</v>
      </c>
      <c r="E52" s="479">
        <v>0</v>
      </c>
      <c r="F52" s="478">
        <v>0</v>
      </c>
      <c r="G52" s="479">
        <v>0</v>
      </c>
      <c r="H52" s="478">
        <v>5074647</v>
      </c>
      <c r="I52" s="479">
        <v>4657252</v>
      </c>
      <c r="J52" s="478">
        <v>42535439</v>
      </c>
      <c r="K52" s="479">
        <v>32991300</v>
      </c>
      <c r="L52" s="478">
        <v>4126375</v>
      </c>
      <c r="M52" s="479">
        <v>4234681</v>
      </c>
      <c r="N52" s="478">
        <v>0</v>
      </c>
      <c r="O52" s="479">
        <v>0</v>
      </c>
      <c r="P52" s="474">
        <f t="shared" si="9"/>
        <v>51736461</v>
      </c>
      <c r="Q52" s="475">
        <f t="shared" si="9"/>
        <v>41883233</v>
      </c>
      <c r="R52" s="499"/>
      <c r="T52" s="460">
        <f>+'[1]Segmentos LN resumen'!D52-P52</f>
        <v>0</v>
      </c>
      <c r="U52" s="460">
        <f>+'[1]Segmentos LN resumen'!E52-Q52</f>
        <v>0</v>
      </c>
      <c r="V52" s="460"/>
      <c r="W52" s="460"/>
      <c r="AA52" s="447"/>
      <c r="AB52" s="447"/>
      <c r="AC52" s="447"/>
    </row>
    <row r="53" spans="2:29" ht="12">
      <c r="B53" s="461"/>
      <c r="C53" s="456" t="s">
        <v>287</v>
      </c>
      <c r="D53" s="478">
        <v>0</v>
      </c>
      <c r="E53" s="479">
        <v>0</v>
      </c>
      <c r="F53" s="478">
        <v>41270700</v>
      </c>
      <c r="G53" s="479">
        <v>46358947</v>
      </c>
      <c r="H53" s="478">
        <v>17934</v>
      </c>
      <c r="I53" s="479">
        <v>0</v>
      </c>
      <c r="J53" s="478">
        <v>0</v>
      </c>
      <c r="K53" s="479">
        <v>0</v>
      </c>
      <c r="L53" s="478">
        <v>128580534</v>
      </c>
      <c r="M53" s="479">
        <v>134903163</v>
      </c>
      <c r="N53" s="478">
        <v>0</v>
      </c>
      <c r="O53" s="479">
        <v>0</v>
      </c>
      <c r="P53" s="474">
        <f t="shared" si="9"/>
        <v>169869168</v>
      </c>
      <c r="Q53" s="475">
        <f t="shared" si="9"/>
        <v>181262110</v>
      </c>
      <c r="R53" s="499"/>
      <c r="T53" s="460">
        <f>+'[1]Segmentos LN resumen'!D53-P53</f>
        <v>0</v>
      </c>
      <c r="U53" s="460">
        <f>+'[1]Segmentos LN resumen'!E53-Q53</f>
        <v>0</v>
      </c>
      <c r="V53" s="460"/>
      <c r="W53" s="460"/>
      <c r="AA53" s="447"/>
      <c r="AB53" s="447"/>
      <c r="AC53" s="447"/>
    </row>
    <row r="54" spans="2:29" ht="12">
      <c r="B54" s="461"/>
      <c r="C54" s="456" t="s">
        <v>288</v>
      </c>
      <c r="D54" s="478">
        <v>0</v>
      </c>
      <c r="E54" s="479">
        <v>199807</v>
      </c>
      <c r="F54" s="478">
        <v>3303160</v>
      </c>
      <c r="G54" s="479">
        <v>3890937</v>
      </c>
      <c r="H54" s="478">
        <v>0</v>
      </c>
      <c r="I54" s="479">
        <v>0</v>
      </c>
      <c r="J54" s="478">
        <v>16248271</v>
      </c>
      <c r="K54" s="479">
        <v>16696331</v>
      </c>
      <c r="L54" s="478">
        <v>689981</v>
      </c>
      <c r="M54" s="479">
        <v>761267</v>
      </c>
      <c r="N54" s="478">
        <v>0</v>
      </c>
      <c r="O54" s="479">
        <v>0</v>
      </c>
      <c r="P54" s="474">
        <f t="shared" si="9"/>
        <v>20241412</v>
      </c>
      <c r="Q54" s="475">
        <f t="shared" si="9"/>
        <v>21548342</v>
      </c>
      <c r="R54" s="499"/>
      <c r="T54" s="460">
        <f>+'[1]Segmentos LN resumen'!D54-P54</f>
        <v>0</v>
      </c>
      <c r="U54" s="460">
        <f>+'[1]Segmentos LN resumen'!E54-Q54</f>
        <v>0</v>
      </c>
      <c r="V54" s="460"/>
      <c r="W54" s="460"/>
      <c r="AA54" s="447"/>
      <c r="AB54" s="447"/>
      <c r="AC54" s="447"/>
    </row>
    <row r="55" spans="2:29" ht="12">
      <c r="B55" s="461"/>
      <c r="C55" s="456" t="s">
        <v>289</v>
      </c>
      <c r="D55" s="478">
        <v>0</v>
      </c>
      <c r="E55" s="479">
        <v>0</v>
      </c>
      <c r="F55" s="478">
        <v>0</v>
      </c>
      <c r="G55" s="479">
        <v>0</v>
      </c>
      <c r="H55" s="478">
        <v>0</v>
      </c>
      <c r="I55" s="479">
        <v>0</v>
      </c>
      <c r="J55" s="478">
        <v>0</v>
      </c>
      <c r="K55" s="479">
        <v>0</v>
      </c>
      <c r="L55" s="478">
        <v>17862919</v>
      </c>
      <c r="M55" s="479">
        <v>18698412</v>
      </c>
      <c r="N55" s="478">
        <v>0</v>
      </c>
      <c r="O55" s="479">
        <v>0</v>
      </c>
      <c r="P55" s="474">
        <f t="shared" si="9"/>
        <v>17862919</v>
      </c>
      <c r="Q55" s="475">
        <f t="shared" si="9"/>
        <v>18698412</v>
      </c>
      <c r="R55" s="499"/>
      <c r="T55" s="460">
        <f>+'[1]Segmentos LN resumen'!D55-P55</f>
        <v>0</v>
      </c>
      <c r="U55" s="460">
        <f>+'[1]Segmentos LN resumen'!E55-Q55</f>
        <v>0</v>
      </c>
      <c r="V55" s="460"/>
      <c r="W55" s="460"/>
      <c r="AA55" s="447"/>
      <c r="AB55" s="447"/>
      <c r="AC55" s="447"/>
    </row>
    <row r="56" spans="16:29" ht="12">
      <c r="P56" s="465"/>
      <c r="Q56" s="465"/>
      <c r="R56" s="465"/>
      <c r="U56" s="460"/>
      <c r="V56" s="460"/>
      <c r="W56" s="460"/>
      <c r="AA56" s="447"/>
      <c r="AB56" s="447"/>
      <c r="AC56" s="447"/>
    </row>
    <row r="57" spans="2:30" ht="12">
      <c r="B57" s="455" t="s">
        <v>290</v>
      </c>
      <c r="C57" s="456"/>
      <c r="D57" s="478">
        <f>+D58</f>
        <v>0</v>
      </c>
      <c r="E57" s="458">
        <f aca="true" t="shared" si="10" ref="E57:Q57">+E58</f>
        <v>3387329871</v>
      </c>
      <c r="F57" s="478">
        <f t="shared" si="10"/>
        <v>200019819</v>
      </c>
      <c r="G57" s="462">
        <f t="shared" si="10"/>
        <v>219965035</v>
      </c>
      <c r="H57" s="478">
        <f t="shared" si="10"/>
        <v>363151064</v>
      </c>
      <c r="I57" s="458">
        <f t="shared" si="10"/>
        <v>326036158</v>
      </c>
      <c r="J57" s="478">
        <f t="shared" si="10"/>
        <v>668447433</v>
      </c>
      <c r="K57" s="458">
        <f t="shared" si="10"/>
        <v>799881330</v>
      </c>
      <c r="L57" s="478">
        <f t="shared" si="10"/>
        <v>652790833</v>
      </c>
      <c r="M57" s="458">
        <f t="shared" si="10"/>
        <v>649284281</v>
      </c>
      <c r="N57" s="478">
        <f>+N58</f>
        <v>0</v>
      </c>
      <c r="O57" s="458">
        <f t="shared" si="10"/>
        <v>-1385659391</v>
      </c>
      <c r="P57" s="474">
        <f t="shared" si="10"/>
        <v>1884409149</v>
      </c>
      <c r="Q57" s="475">
        <f t="shared" si="10"/>
        <v>3996837284</v>
      </c>
      <c r="R57" s="499"/>
      <c r="W57" s="460"/>
      <c r="AA57" s="448"/>
      <c r="AD57" s="460"/>
    </row>
    <row r="58" spans="2:30" ht="12">
      <c r="B58" s="455" t="s">
        <v>291</v>
      </c>
      <c r="C58" s="456"/>
      <c r="D58" s="478">
        <f>SUM(D59:D64)</f>
        <v>0</v>
      </c>
      <c r="E58" s="458">
        <f aca="true" t="shared" si="11" ref="E58:Q58">SUM(E59:E64)</f>
        <v>3387329871</v>
      </c>
      <c r="F58" s="478">
        <f t="shared" si="11"/>
        <v>200019819</v>
      </c>
      <c r="G58" s="462">
        <f t="shared" si="11"/>
        <v>219965035</v>
      </c>
      <c r="H58" s="478">
        <f t="shared" si="11"/>
        <v>363151064</v>
      </c>
      <c r="I58" s="458">
        <f t="shared" si="11"/>
        <v>326036158</v>
      </c>
      <c r="J58" s="478">
        <f t="shared" si="11"/>
        <v>668447433</v>
      </c>
      <c r="K58" s="458">
        <f t="shared" si="11"/>
        <v>799881330</v>
      </c>
      <c r="L58" s="478">
        <f t="shared" si="11"/>
        <v>652790833</v>
      </c>
      <c r="M58" s="458">
        <f t="shared" si="11"/>
        <v>649284281</v>
      </c>
      <c r="N58" s="478">
        <f t="shared" si="11"/>
        <v>0</v>
      </c>
      <c r="O58" s="458">
        <f t="shared" si="11"/>
        <v>-1385659391</v>
      </c>
      <c r="P58" s="474">
        <f t="shared" si="11"/>
        <v>1884409149</v>
      </c>
      <c r="Q58" s="475">
        <f t="shared" si="11"/>
        <v>3996837284</v>
      </c>
      <c r="R58" s="499"/>
      <c r="W58" s="460"/>
      <c r="AA58" s="448"/>
      <c r="AD58" s="460"/>
    </row>
    <row r="59" spans="2:29" ht="12">
      <c r="B59" s="461"/>
      <c r="C59" s="456" t="s">
        <v>292</v>
      </c>
      <c r="D59" s="478">
        <v>0</v>
      </c>
      <c r="E59" s="479">
        <v>2041622319</v>
      </c>
      <c r="F59" s="478">
        <v>69494179</v>
      </c>
      <c r="G59" s="479">
        <v>82865510</v>
      </c>
      <c r="H59" s="478">
        <v>93345660</v>
      </c>
      <c r="I59" s="479">
        <v>90172688</v>
      </c>
      <c r="J59" s="478">
        <v>146376481</v>
      </c>
      <c r="K59" s="479">
        <v>146498021</v>
      </c>
      <c r="L59" s="478">
        <v>311639986</v>
      </c>
      <c r="M59" s="479">
        <v>323227193</v>
      </c>
      <c r="N59" s="478">
        <v>0</v>
      </c>
      <c r="O59" s="479">
        <v>-1207662870</v>
      </c>
      <c r="P59" s="474">
        <f aca="true" t="shared" si="12" ref="P59:Q64">+D59+F59+H59+J59+L59+N59</f>
        <v>620856306</v>
      </c>
      <c r="Q59" s="475">
        <f t="shared" si="12"/>
        <v>1476722861</v>
      </c>
      <c r="R59" s="499"/>
      <c r="T59" s="460">
        <f>+'[1]Segmentos LN resumen'!D59-P59</f>
        <v>0</v>
      </c>
      <c r="U59" s="460">
        <f>+'[1]Segmentos LN resumen'!E59-Q59</f>
        <v>0</v>
      </c>
      <c r="V59" s="460"/>
      <c r="W59" s="460"/>
      <c r="AA59" s="447"/>
      <c r="AB59" s="447"/>
      <c r="AC59" s="447"/>
    </row>
    <row r="60" spans="2:29" ht="12">
      <c r="B60" s="461"/>
      <c r="C60" s="456" t="s">
        <v>293</v>
      </c>
      <c r="D60" s="478">
        <v>0</v>
      </c>
      <c r="E60" s="479">
        <v>1726639410</v>
      </c>
      <c r="F60" s="478">
        <v>32837719</v>
      </c>
      <c r="G60" s="479">
        <v>49183508</v>
      </c>
      <c r="H60" s="478">
        <v>164005429</v>
      </c>
      <c r="I60" s="479">
        <v>134179155</v>
      </c>
      <c r="J60" s="478">
        <v>28825137</v>
      </c>
      <c r="K60" s="479">
        <v>217958120</v>
      </c>
      <c r="L60" s="478">
        <v>40707182</v>
      </c>
      <c r="M60" s="479">
        <v>48944655</v>
      </c>
      <c r="N60" s="478">
        <v>0</v>
      </c>
      <c r="O60" s="479">
        <v>181696622</v>
      </c>
      <c r="P60" s="474">
        <f t="shared" si="12"/>
        <v>266375467</v>
      </c>
      <c r="Q60" s="475">
        <f t="shared" si="12"/>
        <v>2358601470</v>
      </c>
      <c r="R60" s="499"/>
      <c r="T60" s="460">
        <f>+'[1]Segmentos LN resumen'!D60-P60</f>
        <v>0</v>
      </c>
      <c r="U60" s="460">
        <f>+'[1]Segmentos LN resumen'!E60-Q60</f>
        <v>0</v>
      </c>
      <c r="V60" s="460"/>
      <c r="W60" s="460"/>
      <c r="AA60" s="447"/>
      <c r="AB60" s="447"/>
      <c r="AC60" s="447"/>
    </row>
    <row r="61" spans="2:29" ht="12">
      <c r="B61" s="461"/>
      <c r="C61" s="456" t="s">
        <v>294</v>
      </c>
      <c r="D61" s="478">
        <v>0</v>
      </c>
      <c r="E61" s="479">
        <v>206008557</v>
      </c>
      <c r="F61" s="478">
        <v>0</v>
      </c>
      <c r="G61" s="479">
        <v>0</v>
      </c>
      <c r="H61" s="478">
        <v>0</v>
      </c>
      <c r="I61" s="479">
        <v>0</v>
      </c>
      <c r="J61" s="478">
        <v>25301318</v>
      </c>
      <c r="K61" s="479">
        <v>0</v>
      </c>
      <c r="L61" s="478">
        <v>47861</v>
      </c>
      <c r="M61" s="479">
        <v>49641</v>
      </c>
      <c r="N61" s="478">
        <v>0</v>
      </c>
      <c r="O61" s="479">
        <v>0</v>
      </c>
      <c r="P61" s="474">
        <f t="shared" si="12"/>
        <v>25349179</v>
      </c>
      <c r="Q61" s="475">
        <f t="shared" si="12"/>
        <v>206058198</v>
      </c>
      <c r="R61" s="499"/>
      <c r="T61" s="460">
        <f>+'[1]Segmentos LN resumen'!D61-P61</f>
        <v>0</v>
      </c>
      <c r="U61" s="460">
        <f>+'[1]Segmentos LN resumen'!E61-Q61</f>
        <v>0</v>
      </c>
      <c r="V61" s="460"/>
      <c r="W61" s="460"/>
      <c r="AA61" s="447"/>
      <c r="AB61" s="447"/>
      <c r="AC61" s="447"/>
    </row>
    <row r="62" spans="2:29" ht="12">
      <c r="B62" s="461"/>
      <c r="C62" s="456" t="s">
        <v>295</v>
      </c>
      <c r="D62" s="478">
        <v>0</v>
      </c>
      <c r="E62" s="479">
        <v>0</v>
      </c>
      <c r="F62" s="478">
        <v>0</v>
      </c>
      <c r="G62" s="479">
        <v>0</v>
      </c>
      <c r="H62" s="478">
        <v>0</v>
      </c>
      <c r="I62" s="479">
        <v>0</v>
      </c>
      <c r="J62" s="478">
        <v>0</v>
      </c>
      <c r="K62" s="479">
        <v>0</v>
      </c>
      <c r="L62" s="478">
        <v>0</v>
      </c>
      <c r="M62" s="479">
        <v>0</v>
      </c>
      <c r="N62" s="478">
        <v>0</v>
      </c>
      <c r="O62" s="479">
        <v>0</v>
      </c>
      <c r="P62" s="474">
        <f t="shared" si="12"/>
        <v>0</v>
      </c>
      <c r="Q62" s="475">
        <f t="shared" si="12"/>
        <v>0</v>
      </c>
      <c r="R62" s="499"/>
      <c r="T62" s="460">
        <f>+'[1]Segmentos LN resumen'!D62-P62</f>
        <v>0</v>
      </c>
      <c r="U62" s="460">
        <f>+'[1]Segmentos LN resumen'!E62-Q62</f>
        <v>0</v>
      </c>
      <c r="V62" s="460"/>
      <c r="W62" s="460"/>
      <c r="AA62" s="447"/>
      <c r="AB62" s="447"/>
      <c r="AC62" s="447"/>
    </row>
    <row r="63" spans="2:29" ht="12">
      <c r="B63" s="461"/>
      <c r="C63" s="456" t="s">
        <v>296</v>
      </c>
      <c r="D63" s="478">
        <v>0</v>
      </c>
      <c r="E63" s="479">
        <v>0</v>
      </c>
      <c r="F63" s="478">
        <v>0</v>
      </c>
      <c r="G63" s="479">
        <v>0</v>
      </c>
      <c r="H63" s="478">
        <v>0</v>
      </c>
      <c r="I63" s="479">
        <v>0</v>
      </c>
      <c r="J63" s="478">
        <v>0</v>
      </c>
      <c r="K63" s="479">
        <v>0</v>
      </c>
      <c r="L63" s="478">
        <v>0</v>
      </c>
      <c r="M63" s="479">
        <v>0</v>
      </c>
      <c r="N63" s="478">
        <v>0</v>
      </c>
      <c r="O63" s="479">
        <v>0</v>
      </c>
      <c r="P63" s="474">
        <f t="shared" si="12"/>
        <v>0</v>
      </c>
      <c r="Q63" s="475">
        <f t="shared" si="12"/>
        <v>0</v>
      </c>
      <c r="R63" s="499"/>
      <c r="T63" s="460">
        <f>+'[1]Segmentos LN resumen'!D63-P63</f>
        <v>0</v>
      </c>
      <c r="U63" s="460">
        <f>+'[1]Segmentos LN resumen'!E63-Q63</f>
        <v>0</v>
      </c>
      <c r="V63" s="460"/>
      <c r="W63" s="460"/>
      <c r="AA63" s="447"/>
      <c r="AB63" s="447"/>
      <c r="AC63" s="447"/>
    </row>
    <row r="64" spans="2:29" ht="12">
      <c r="B64" s="461"/>
      <c r="C64" s="456" t="s">
        <v>297</v>
      </c>
      <c r="D64" s="478">
        <v>0</v>
      </c>
      <c r="E64" s="479">
        <v>-586940415</v>
      </c>
      <c r="F64" s="478">
        <v>97687921</v>
      </c>
      <c r="G64" s="479">
        <v>87916017</v>
      </c>
      <c r="H64" s="478">
        <v>105799975</v>
      </c>
      <c r="I64" s="479">
        <v>101684315</v>
      </c>
      <c r="J64" s="478">
        <v>467944497</v>
      </c>
      <c r="K64" s="479">
        <v>435425189</v>
      </c>
      <c r="L64" s="478">
        <v>300395804</v>
      </c>
      <c r="M64" s="479">
        <v>277062792</v>
      </c>
      <c r="N64" s="478">
        <v>0</v>
      </c>
      <c r="O64" s="479">
        <v>-359693143</v>
      </c>
      <c r="P64" s="474">
        <f t="shared" si="12"/>
        <v>971828197</v>
      </c>
      <c r="Q64" s="475">
        <f t="shared" si="12"/>
        <v>-44545245</v>
      </c>
      <c r="R64" s="499"/>
      <c r="T64" s="460">
        <f>+'[1]Segmentos LN resumen'!D64-P64</f>
        <v>0</v>
      </c>
      <c r="U64" s="460">
        <f>+'[1]Segmentos LN resumen'!E64-Q64</f>
        <v>0</v>
      </c>
      <c r="V64" s="460"/>
      <c r="W64" s="460"/>
      <c r="AA64" s="447"/>
      <c r="AB64" s="447"/>
      <c r="AC64" s="447"/>
    </row>
    <row r="65" spans="21:29" ht="12">
      <c r="U65" s="460"/>
      <c r="V65" s="460"/>
      <c r="W65" s="460"/>
      <c r="AA65" s="447"/>
      <c r="AB65" s="447"/>
      <c r="AC65" s="447"/>
    </row>
    <row r="66" spans="2:29" ht="12">
      <c r="B66" s="467" t="s">
        <v>298</v>
      </c>
      <c r="C66" s="456"/>
      <c r="D66" s="478">
        <v>0</v>
      </c>
      <c r="E66" s="479">
        <v>0</v>
      </c>
      <c r="F66" s="478">
        <v>0</v>
      </c>
      <c r="G66" s="479">
        <v>0</v>
      </c>
      <c r="H66" s="478">
        <v>0</v>
      </c>
      <c r="I66" s="479"/>
      <c r="J66" s="478">
        <v>0</v>
      </c>
      <c r="K66" s="479"/>
      <c r="L66" s="478">
        <v>0</v>
      </c>
      <c r="M66" s="479">
        <v>0</v>
      </c>
      <c r="N66" s="478">
        <v>0</v>
      </c>
      <c r="O66" s="479">
        <v>0</v>
      </c>
      <c r="P66" s="474">
        <v>0</v>
      </c>
      <c r="Q66" s="475">
        <v>0</v>
      </c>
      <c r="R66" s="499"/>
      <c r="T66" s="460">
        <f>+'[1]Segmentos LN resumen'!D66-P66</f>
        <v>0</v>
      </c>
      <c r="U66" s="460">
        <f>+'[1]Segmentos LN resumen'!E66-Q66</f>
        <v>0</v>
      </c>
      <c r="V66" s="460"/>
      <c r="W66" s="460"/>
      <c r="AA66" s="447"/>
      <c r="AB66" s="447"/>
      <c r="AC66" s="447"/>
    </row>
    <row r="67" spans="16:29" ht="12">
      <c r="P67" s="465"/>
      <c r="Q67" s="465"/>
      <c r="R67" s="465"/>
      <c r="U67" s="460"/>
      <c r="V67" s="460"/>
      <c r="W67" s="460"/>
      <c r="AA67" s="447"/>
      <c r="AB67" s="447"/>
      <c r="AC67" s="447"/>
    </row>
    <row r="68" spans="2:29" ht="12">
      <c r="B68" s="455" t="s">
        <v>299</v>
      </c>
      <c r="C68" s="468"/>
      <c r="D68" s="474">
        <f>+D57+D48+D37</f>
        <v>0</v>
      </c>
      <c r="E68" s="475">
        <f aca="true" t="shared" si="13" ref="E68:O68">+E57+E48+E37</f>
        <v>5216062752</v>
      </c>
      <c r="F68" s="474">
        <f>+F57+F48+F37</f>
        <v>624014243</v>
      </c>
      <c r="G68" s="475">
        <f t="shared" si="13"/>
        <v>658318127</v>
      </c>
      <c r="H68" s="474">
        <f>+H57+H48+H37</f>
        <v>509575245</v>
      </c>
      <c r="I68" s="475">
        <f t="shared" si="13"/>
        <v>486960688</v>
      </c>
      <c r="J68" s="474">
        <f>+J57+J48+J37</f>
        <v>2065715803</v>
      </c>
      <c r="K68" s="475">
        <f t="shared" si="13"/>
        <v>1980785898</v>
      </c>
      <c r="L68" s="474">
        <f>+L57+L48+L37</f>
        <v>1036227266</v>
      </c>
      <c r="M68" s="475">
        <f t="shared" si="13"/>
        <v>1076114971</v>
      </c>
      <c r="N68" s="474">
        <f>+N57+N48+N37</f>
        <v>-60516775</v>
      </c>
      <c r="O68" s="475">
        <f t="shared" si="13"/>
        <v>-1373010745</v>
      </c>
      <c r="P68" s="474">
        <f>+P57+P48+P37</f>
        <v>4175015782</v>
      </c>
      <c r="Q68" s="475">
        <f>+Q57+Q48+Q37</f>
        <v>8045231691</v>
      </c>
      <c r="R68" s="499"/>
      <c r="T68" s="460">
        <f>+'[1]Segmentos LN resumen'!D68-P68</f>
        <v>0</v>
      </c>
      <c r="U68" s="460">
        <f>+'[1]Segmentos LN resumen'!E68-Q68</f>
        <v>0</v>
      </c>
      <c r="V68" s="460"/>
      <c r="W68" s="460"/>
      <c r="AA68" s="447"/>
      <c r="AB68" s="447"/>
      <c r="AC68" s="447"/>
    </row>
    <row r="69" spans="4:29" ht="12">
      <c r="D69" s="460">
        <f aca="true" t="shared" si="14" ref="D69:Q69">+D29-D68</f>
        <v>0</v>
      </c>
      <c r="E69" s="460">
        <f t="shared" si="14"/>
        <v>0</v>
      </c>
      <c r="F69" s="460">
        <f t="shared" si="14"/>
        <v>0</v>
      </c>
      <c r="G69" s="460">
        <f t="shared" si="14"/>
        <v>0</v>
      </c>
      <c r="H69" s="460">
        <f t="shared" si="14"/>
        <v>0</v>
      </c>
      <c r="I69" s="460">
        <f t="shared" si="14"/>
        <v>0</v>
      </c>
      <c r="J69" s="460">
        <f t="shared" si="14"/>
        <v>0</v>
      </c>
      <c r="K69" s="460">
        <f t="shared" si="14"/>
        <v>0</v>
      </c>
      <c r="L69" s="460">
        <f t="shared" si="14"/>
        <v>0</v>
      </c>
      <c r="M69" s="460">
        <f t="shared" si="14"/>
        <v>0</v>
      </c>
      <c r="N69" s="460">
        <f t="shared" si="14"/>
        <v>0</v>
      </c>
      <c r="O69" s="460">
        <f t="shared" si="14"/>
        <v>0</v>
      </c>
      <c r="P69" s="460">
        <f t="shared" si="14"/>
        <v>0</v>
      </c>
      <c r="Q69" s="460">
        <f t="shared" si="14"/>
        <v>0</v>
      </c>
      <c r="R69" s="460"/>
      <c r="U69" s="460"/>
      <c r="V69" s="460"/>
      <c r="W69" s="460"/>
      <c r="AA69" s="447"/>
      <c r="AB69" s="447"/>
      <c r="AC69" s="447"/>
    </row>
    <row r="70" spans="4:30" ht="12"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D70" s="460"/>
    </row>
    <row r="71" spans="4:29" ht="18">
      <c r="D71" s="579" t="s">
        <v>349</v>
      </c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O71" s="580"/>
      <c r="P71" s="580"/>
      <c r="Q71" s="580"/>
      <c r="R71" s="460"/>
      <c r="S71" s="460"/>
      <c r="AA71" s="447"/>
      <c r="AB71" s="447"/>
      <c r="AC71" s="447"/>
    </row>
    <row r="72" spans="2:29" ht="30.75" customHeight="1">
      <c r="B72" s="555" t="s">
        <v>3</v>
      </c>
      <c r="C72" s="556"/>
      <c r="D72" s="567" t="s">
        <v>33</v>
      </c>
      <c r="E72" s="568"/>
      <c r="F72" s="567" t="s">
        <v>10</v>
      </c>
      <c r="G72" s="568"/>
      <c r="H72" s="567" t="s">
        <v>51</v>
      </c>
      <c r="I72" s="568"/>
      <c r="J72" s="567" t="s">
        <v>14</v>
      </c>
      <c r="K72" s="568"/>
      <c r="L72" s="567" t="s">
        <v>12</v>
      </c>
      <c r="M72" s="568"/>
      <c r="N72" s="567" t="s">
        <v>30</v>
      </c>
      <c r="O72" s="568"/>
      <c r="P72" s="567" t="s">
        <v>249</v>
      </c>
      <c r="Q72" s="568"/>
      <c r="R72" s="460"/>
      <c r="S72" s="460"/>
      <c r="AA72" s="447"/>
      <c r="AB72" s="447"/>
      <c r="AC72" s="447"/>
    </row>
    <row r="73" spans="2:29" ht="12">
      <c r="B73" s="563" t="s">
        <v>300</v>
      </c>
      <c r="C73" s="564"/>
      <c r="D73" s="450">
        <f>+D35</f>
        <v>42460</v>
      </c>
      <c r="E73" s="451">
        <v>42094</v>
      </c>
      <c r="F73" s="450">
        <f>+F35</f>
        <v>42460</v>
      </c>
      <c r="G73" s="451">
        <f>+E73</f>
        <v>42094</v>
      </c>
      <c r="H73" s="450">
        <f>+H35</f>
        <v>42460</v>
      </c>
      <c r="I73" s="451">
        <f>+G73</f>
        <v>42094</v>
      </c>
      <c r="J73" s="450">
        <f>+J35</f>
        <v>42460</v>
      </c>
      <c r="K73" s="451">
        <f>+I73</f>
        <v>42094</v>
      </c>
      <c r="L73" s="450">
        <f>+L35</f>
        <v>42460</v>
      </c>
      <c r="M73" s="451">
        <f>+K73</f>
        <v>42094</v>
      </c>
      <c r="N73" s="469">
        <f>+N35</f>
        <v>42460</v>
      </c>
      <c r="O73" s="451">
        <f>+M73</f>
        <v>42094</v>
      </c>
      <c r="P73" s="469">
        <f>+N73</f>
        <v>42460</v>
      </c>
      <c r="Q73" s="451">
        <f>+O73</f>
        <v>42094</v>
      </c>
      <c r="R73" s="460"/>
      <c r="S73" s="460"/>
      <c r="AA73" s="447"/>
      <c r="AB73" s="447"/>
      <c r="AC73" s="447"/>
    </row>
    <row r="74" spans="2:29" ht="12">
      <c r="B74" s="565"/>
      <c r="C74" s="566"/>
      <c r="D74" s="470" t="s">
        <v>23</v>
      </c>
      <c r="E74" s="471" t="s">
        <v>23</v>
      </c>
      <c r="F74" s="470" t="s">
        <v>23</v>
      </c>
      <c r="G74" s="471" t="s">
        <v>23</v>
      </c>
      <c r="H74" s="470" t="s">
        <v>23</v>
      </c>
      <c r="I74" s="471" t="s">
        <v>23</v>
      </c>
      <c r="J74" s="470" t="s">
        <v>23</v>
      </c>
      <c r="K74" s="471" t="s">
        <v>23</v>
      </c>
      <c r="L74" s="470" t="s">
        <v>23</v>
      </c>
      <c r="M74" s="471" t="s">
        <v>23</v>
      </c>
      <c r="N74" s="472" t="s">
        <v>23</v>
      </c>
      <c r="O74" s="471" t="s">
        <v>23</v>
      </c>
      <c r="P74" s="503" t="s">
        <v>23</v>
      </c>
      <c r="Q74" s="471" t="s">
        <v>23</v>
      </c>
      <c r="R74" s="460"/>
      <c r="S74" s="460"/>
      <c r="AA74" s="447"/>
      <c r="AB74" s="447"/>
      <c r="AC74" s="447"/>
    </row>
    <row r="75" spans="2:29" ht="12">
      <c r="B75" s="455" t="s">
        <v>301</v>
      </c>
      <c r="C75" s="473"/>
      <c r="D75" s="474">
        <f>+D76+D81</f>
        <v>0</v>
      </c>
      <c r="E75" s="475">
        <f aca="true" t="shared" si="15" ref="E75:Q75">+E76+E81</f>
        <v>0</v>
      </c>
      <c r="F75" s="474">
        <f t="shared" si="15"/>
        <v>59538105</v>
      </c>
      <c r="G75" s="475">
        <f t="shared" si="15"/>
        <v>54576321</v>
      </c>
      <c r="H75" s="474">
        <f t="shared" si="15"/>
        <v>84766188</v>
      </c>
      <c r="I75" s="475">
        <f t="shared" si="15"/>
        <v>83813714</v>
      </c>
      <c r="J75" s="474">
        <f t="shared" si="15"/>
        <v>237924054</v>
      </c>
      <c r="K75" s="475">
        <f t="shared" si="15"/>
        <v>157079057</v>
      </c>
      <c r="L75" s="474">
        <f t="shared" si="15"/>
        <v>128408049</v>
      </c>
      <c r="M75" s="475">
        <f t="shared" si="15"/>
        <v>96574149</v>
      </c>
      <c r="N75" s="474">
        <f t="shared" si="15"/>
        <v>0</v>
      </c>
      <c r="O75" s="475">
        <f t="shared" si="15"/>
        <v>531401</v>
      </c>
      <c r="P75" s="474">
        <f t="shared" si="15"/>
        <v>510636396</v>
      </c>
      <c r="Q75" s="475">
        <f t="shared" si="15"/>
        <v>392574642</v>
      </c>
      <c r="R75" s="460"/>
      <c r="S75" s="460"/>
      <c r="T75" s="460">
        <f>+'[1]Segmentos LN resumen'!D76-P75</f>
        <v>0</v>
      </c>
      <c r="U75" s="460">
        <f>+'[1]Segmentos LN resumen'!E76-Q75</f>
        <v>0</v>
      </c>
      <c r="W75" s="460"/>
      <c r="AA75" s="447"/>
      <c r="AB75" s="447"/>
      <c r="AC75" s="447"/>
    </row>
    <row r="76" spans="2:29" ht="12">
      <c r="B76" s="476"/>
      <c r="C76" s="466" t="s">
        <v>302</v>
      </c>
      <c r="D76" s="474">
        <f>SUM(D77:D79)</f>
        <v>0</v>
      </c>
      <c r="E76" s="475">
        <f aca="true" t="shared" si="16" ref="E76:Q76">SUM(E77:E79)</f>
        <v>0</v>
      </c>
      <c r="F76" s="474">
        <f t="shared" si="16"/>
        <v>45109738</v>
      </c>
      <c r="G76" s="475">
        <f t="shared" si="16"/>
        <v>44127345</v>
      </c>
      <c r="H76" s="474">
        <f t="shared" si="16"/>
        <v>80174454</v>
      </c>
      <c r="I76" s="475">
        <f t="shared" si="16"/>
        <v>83813714</v>
      </c>
      <c r="J76" s="474">
        <f t="shared" si="16"/>
        <v>237348581</v>
      </c>
      <c r="K76" s="475">
        <f t="shared" si="16"/>
        <v>156562718</v>
      </c>
      <c r="L76" s="474">
        <f t="shared" si="16"/>
        <v>127785610</v>
      </c>
      <c r="M76" s="475">
        <f t="shared" si="16"/>
        <v>96137634</v>
      </c>
      <c r="N76" s="474">
        <f t="shared" si="16"/>
        <v>0</v>
      </c>
      <c r="O76" s="475">
        <f t="shared" si="16"/>
        <v>531401</v>
      </c>
      <c r="P76" s="474">
        <f t="shared" si="16"/>
        <v>490418383</v>
      </c>
      <c r="Q76" s="475">
        <f t="shared" si="16"/>
        <v>381172812</v>
      </c>
      <c r="R76" s="460"/>
      <c r="S76" s="460"/>
      <c r="T76" s="460">
        <f>+'[1]Segmentos LN resumen'!D77-P76</f>
        <v>0</v>
      </c>
      <c r="U76" s="460">
        <f>+'[1]Segmentos LN resumen'!E77-Q76</f>
        <v>0</v>
      </c>
      <c r="W76" s="460"/>
      <c r="AA76" s="447"/>
      <c r="AB76" s="447"/>
      <c r="AC76" s="447"/>
    </row>
    <row r="77" spans="2:29" ht="12">
      <c r="B77" s="476"/>
      <c r="C77" s="477" t="s">
        <v>303</v>
      </c>
      <c r="D77" s="478">
        <v>0</v>
      </c>
      <c r="E77" s="479">
        <v>0</v>
      </c>
      <c r="F77" s="478">
        <v>23966360</v>
      </c>
      <c r="G77" s="479">
        <v>19246485</v>
      </c>
      <c r="H77" s="478">
        <v>69012987</v>
      </c>
      <c r="I77" s="479">
        <v>67190151</v>
      </c>
      <c r="J77" s="478">
        <v>235561561</v>
      </c>
      <c r="K77" s="479">
        <v>155088658</v>
      </c>
      <c r="L77" s="478">
        <v>101286052</v>
      </c>
      <c r="M77" s="479">
        <v>81273290</v>
      </c>
      <c r="N77" s="478">
        <v>0</v>
      </c>
      <c r="O77" s="479">
        <v>0</v>
      </c>
      <c r="P77" s="478">
        <f aca="true" t="shared" si="17" ref="P77:Q79">+N77+L77+J77+H77+F77+D77</f>
        <v>429826960</v>
      </c>
      <c r="Q77" s="479">
        <f t="shared" si="17"/>
        <v>322798584</v>
      </c>
      <c r="R77" s="460"/>
      <c r="S77" s="460"/>
      <c r="T77" s="460">
        <f>+'[1]Segmentos LN resumen'!D78-P77</f>
        <v>0</v>
      </c>
      <c r="U77" s="460">
        <f>+'[1]Segmentos LN resumen'!E78-Q77</f>
        <v>0</v>
      </c>
      <c r="W77" s="460"/>
      <c r="AA77" s="447"/>
      <c r="AB77" s="447"/>
      <c r="AC77" s="447"/>
    </row>
    <row r="78" spans="2:29" ht="12">
      <c r="B78" s="476"/>
      <c r="C78" s="477" t="s">
        <v>304</v>
      </c>
      <c r="D78" s="478">
        <v>0</v>
      </c>
      <c r="E78" s="479">
        <v>0</v>
      </c>
      <c r="F78" s="478">
        <v>0</v>
      </c>
      <c r="G78" s="479">
        <v>0</v>
      </c>
      <c r="H78" s="478">
        <v>0</v>
      </c>
      <c r="I78" s="479">
        <v>0</v>
      </c>
      <c r="J78" s="478">
        <v>1765939</v>
      </c>
      <c r="K78" s="479">
        <v>1450339</v>
      </c>
      <c r="L78" s="478">
        <v>4149664</v>
      </c>
      <c r="M78" s="479">
        <v>2659820</v>
      </c>
      <c r="N78" s="478">
        <v>0</v>
      </c>
      <c r="O78" s="479">
        <v>0</v>
      </c>
      <c r="P78" s="478">
        <f t="shared" si="17"/>
        <v>5915603</v>
      </c>
      <c r="Q78" s="479">
        <f t="shared" si="17"/>
        <v>4110159</v>
      </c>
      <c r="R78" s="460"/>
      <c r="S78" s="460"/>
      <c r="T78" s="460">
        <f>+'[1]Segmentos LN resumen'!D79-P78</f>
        <v>0</v>
      </c>
      <c r="U78" s="460">
        <f>+'[1]Segmentos LN resumen'!E79-Q78</f>
        <v>0</v>
      </c>
      <c r="W78" s="460"/>
      <c r="AA78" s="447"/>
      <c r="AB78" s="447"/>
      <c r="AC78" s="447"/>
    </row>
    <row r="79" spans="2:29" ht="12">
      <c r="B79" s="476"/>
      <c r="C79" s="477" t="s">
        <v>305</v>
      </c>
      <c r="D79" s="478">
        <v>0</v>
      </c>
      <c r="E79" s="479">
        <v>0</v>
      </c>
      <c r="F79" s="478">
        <v>21143378</v>
      </c>
      <c r="G79" s="479">
        <v>24880860</v>
      </c>
      <c r="H79" s="478">
        <v>11161467</v>
      </c>
      <c r="I79" s="479">
        <v>16623563</v>
      </c>
      <c r="J79" s="478">
        <v>21081</v>
      </c>
      <c r="K79" s="479">
        <v>23721</v>
      </c>
      <c r="L79" s="478">
        <v>22349894</v>
      </c>
      <c r="M79" s="479">
        <v>12204524</v>
      </c>
      <c r="N79" s="478">
        <v>0</v>
      </c>
      <c r="O79" s="479">
        <v>531401</v>
      </c>
      <c r="P79" s="478">
        <f t="shared" si="17"/>
        <v>54675820</v>
      </c>
      <c r="Q79" s="479">
        <f t="shared" si="17"/>
        <v>54264069</v>
      </c>
      <c r="R79" s="460"/>
      <c r="S79" s="460"/>
      <c r="T79" s="460">
        <f>+'[1]Segmentos LN resumen'!D80-P79</f>
        <v>0</v>
      </c>
      <c r="U79" s="460">
        <f>+'[1]Segmentos LN resumen'!E80-Q79</f>
        <v>0</v>
      </c>
      <c r="W79" s="460"/>
      <c r="AA79" s="447"/>
      <c r="AB79" s="447"/>
      <c r="AC79" s="447"/>
    </row>
    <row r="80" spans="2:29" ht="12" hidden="1">
      <c r="B80" s="476"/>
      <c r="C80" s="477"/>
      <c r="D80" s="478"/>
      <c r="E80" s="479"/>
      <c r="F80" s="478"/>
      <c r="G80" s="479"/>
      <c r="H80" s="478"/>
      <c r="I80" s="479"/>
      <c r="J80" s="478"/>
      <c r="K80" s="479"/>
      <c r="L80" s="478"/>
      <c r="M80" s="479"/>
      <c r="N80" s="478"/>
      <c r="O80" s="479"/>
      <c r="P80" s="478"/>
      <c r="Q80" s="479"/>
      <c r="R80" s="460"/>
      <c r="S80" s="460"/>
      <c r="T80" s="460"/>
      <c r="U80" s="460"/>
      <c r="W80" s="460"/>
      <c r="AA80" s="447"/>
      <c r="AB80" s="447"/>
      <c r="AC80" s="447"/>
    </row>
    <row r="81" spans="2:29" ht="12">
      <c r="B81" s="476"/>
      <c r="C81" s="466" t="s">
        <v>306</v>
      </c>
      <c r="D81" s="478">
        <v>0</v>
      </c>
      <c r="E81" s="479">
        <v>0</v>
      </c>
      <c r="F81" s="478">
        <v>14428367</v>
      </c>
      <c r="G81" s="479">
        <v>10448976</v>
      </c>
      <c r="H81" s="478">
        <v>4591734</v>
      </c>
      <c r="I81" s="479">
        <v>0</v>
      </c>
      <c r="J81" s="478">
        <v>575473</v>
      </c>
      <c r="K81" s="479">
        <v>516339</v>
      </c>
      <c r="L81" s="478">
        <v>622439</v>
      </c>
      <c r="M81" s="479">
        <v>436515</v>
      </c>
      <c r="N81" s="478">
        <v>0</v>
      </c>
      <c r="O81" s="479">
        <v>0</v>
      </c>
      <c r="P81" s="478">
        <f>+N81+L81+J81+H81+F81+D81</f>
        <v>20218013</v>
      </c>
      <c r="Q81" s="479">
        <f>+O81+M81+K81+I81+G81+E81</f>
        <v>11401830</v>
      </c>
      <c r="R81" s="460"/>
      <c r="S81" s="460"/>
      <c r="T81" s="460">
        <f>+'[1]Segmentos LN resumen'!D81-P81</f>
        <v>0</v>
      </c>
      <c r="U81" s="460">
        <f>+'[1]Segmentos LN resumen'!E81-Q81</f>
        <v>0</v>
      </c>
      <c r="W81" s="460"/>
      <c r="AA81" s="447"/>
      <c r="AB81" s="447"/>
      <c r="AC81" s="447"/>
    </row>
    <row r="82" spans="4:29" ht="12"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>
        <f>+'[1]Segmentos LN resumen'!D82-P82</f>
        <v>0</v>
      </c>
      <c r="U82" s="460">
        <f>+'[1]Segmentos LN resumen'!E82-Q82</f>
        <v>0</v>
      </c>
      <c r="W82" s="460"/>
      <c r="AA82" s="447"/>
      <c r="AB82" s="447"/>
      <c r="AC82" s="447"/>
    </row>
    <row r="83" spans="2:29" ht="12">
      <c r="B83" s="455" t="s">
        <v>307</v>
      </c>
      <c r="C83" s="480"/>
      <c r="D83" s="474">
        <f>SUM(D84:D87)</f>
        <v>0</v>
      </c>
      <c r="E83" s="475">
        <f aca="true" t="shared" si="18" ref="E83:Q83">SUM(E84:E87)</f>
        <v>0</v>
      </c>
      <c r="F83" s="474">
        <f t="shared" si="18"/>
        <v>-23177696</v>
      </c>
      <c r="G83" s="475">
        <f t="shared" si="18"/>
        <v>-22590611</v>
      </c>
      <c r="H83" s="474">
        <f t="shared" si="18"/>
        <v>-37881767</v>
      </c>
      <c r="I83" s="475">
        <f t="shared" si="18"/>
        <v>-29527577</v>
      </c>
      <c r="J83" s="474">
        <f t="shared" si="18"/>
        <v>-106622509</v>
      </c>
      <c r="K83" s="475">
        <f t="shared" si="18"/>
        <v>-42512455</v>
      </c>
      <c r="L83" s="474">
        <f t="shared" si="18"/>
        <v>-54613464</v>
      </c>
      <c r="M83" s="475">
        <f t="shared" si="18"/>
        <v>-35976109</v>
      </c>
      <c r="N83" s="474">
        <f t="shared" si="18"/>
        <v>0</v>
      </c>
      <c r="O83" s="475">
        <f t="shared" si="18"/>
        <v>0</v>
      </c>
      <c r="P83" s="474">
        <f t="shared" si="18"/>
        <v>-222295436</v>
      </c>
      <c r="Q83" s="475">
        <f t="shared" si="18"/>
        <v>-130606752</v>
      </c>
      <c r="R83" s="460"/>
      <c r="S83" s="460"/>
      <c r="T83" s="460">
        <f>+'[1]Segmentos LN resumen'!D83-P83</f>
        <v>0</v>
      </c>
      <c r="U83" s="460">
        <f>+'[1]Segmentos LN resumen'!E83-Q83</f>
        <v>0</v>
      </c>
      <c r="W83" s="460"/>
      <c r="AA83" s="447"/>
      <c r="AB83" s="447"/>
      <c r="AC83" s="447"/>
    </row>
    <row r="84" spans="2:29" ht="12">
      <c r="B84" s="476"/>
      <c r="C84" s="477" t="s">
        <v>308</v>
      </c>
      <c r="D84" s="478">
        <v>0</v>
      </c>
      <c r="E84" s="479">
        <v>0</v>
      </c>
      <c r="F84" s="478">
        <v>-268973</v>
      </c>
      <c r="G84" s="479">
        <v>-418729</v>
      </c>
      <c r="H84" s="478">
        <v>-17797728</v>
      </c>
      <c r="I84" s="479">
        <v>-12292355</v>
      </c>
      <c r="J84" s="478">
        <v>-54578124</v>
      </c>
      <c r="K84" s="479">
        <v>-12218992</v>
      </c>
      <c r="L84" s="478">
        <v>-6377664</v>
      </c>
      <c r="M84" s="479">
        <v>-2345846</v>
      </c>
      <c r="N84" s="478">
        <v>515502</v>
      </c>
      <c r="O84" s="479">
        <v>803531</v>
      </c>
      <c r="P84" s="478">
        <f aca="true" t="shared" si="19" ref="P84:Q87">+N84+L84+J84+H84+F84+D84</f>
        <v>-78506987</v>
      </c>
      <c r="Q84" s="479">
        <f t="shared" si="19"/>
        <v>-26472391</v>
      </c>
      <c r="R84" s="460"/>
      <c r="S84" s="460"/>
      <c r="T84" s="460">
        <f>+'[1]Segmentos LN resumen'!D84-P84</f>
        <v>0</v>
      </c>
      <c r="U84" s="460">
        <f>+'[1]Segmentos LN resumen'!E84-Q84</f>
        <v>0</v>
      </c>
      <c r="W84" s="460"/>
      <c r="AA84" s="447"/>
      <c r="AB84" s="447"/>
      <c r="AC84" s="447"/>
    </row>
    <row r="85" spans="2:29" ht="12">
      <c r="B85" s="476"/>
      <c r="C85" s="477" t="s">
        <v>309</v>
      </c>
      <c r="D85" s="478">
        <v>0</v>
      </c>
      <c r="E85" s="479">
        <v>0</v>
      </c>
      <c r="F85" s="478">
        <v>-21109839</v>
      </c>
      <c r="G85" s="479">
        <v>-19374820</v>
      </c>
      <c r="H85" s="478">
        <v>-17025776</v>
      </c>
      <c r="I85" s="479">
        <v>-14193422</v>
      </c>
      <c r="J85" s="478">
        <v>-25645295</v>
      </c>
      <c r="K85" s="479">
        <v>-7104509</v>
      </c>
      <c r="L85" s="478">
        <v>-29695232</v>
      </c>
      <c r="M85" s="479">
        <v>-20982713</v>
      </c>
      <c r="N85" s="478">
        <v>0</v>
      </c>
      <c r="O85" s="479">
        <v>0</v>
      </c>
      <c r="P85" s="478">
        <f t="shared" si="19"/>
        <v>-93476142</v>
      </c>
      <c r="Q85" s="479">
        <f t="shared" si="19"/>
        <v>-61655464</v>
      </c>
      <c r="R85" s="460"/>
      <c r="S85" s="460"/>
      <c r="T85" s="460">
        <f>+'[1]Segmentos LN resumen'!D85-P85</f>
        <v>0</v>
      </c>
      <c r="U85" s="460">
        <f>+'[1]Segmentos LN resumen'!E85-Q85</f>
        <v>0</v>
      </c>
      <c r="W85" s="460"/>
      <c r="AA85" s="447"/>
      <c r="AB85" s="447"/>
      <c r="AC85" s="447"/>
    </row>
    <row r="86" spans="2:29" ht="12">
      <c r="B86" s="476"/>
      <c r="C86" s="477" t="s">
        <v>310</v>
      </c>
      <c r="D86" s="478">
        <v>0</v>
      </c>
      <c r="E86" s="479">
        <v>0</v>
      </c>
      <c r="F86" s="478">
        <v>-392335</v>
      </c>
      <c r="G86" s="479">
        <v>-422306</v>
      </c>
      <c r="H86" s="478">
        <v>-3039365</v>
      </c>
      <c r="I86" s="479">
        <v>-3041800</v>
      </c>
      <c r="J86" s="478">
        <v>-17374275</v>
      </c>
      <c r="K86" s="479">
        <v>-16216435</v>
      </c>
      <c r="L86" s="478">
        <v>-12250933</v>
      </c>
      <c r="M86" s="479">
        <v>-9323986</v>
      </c>
      <c r="N86" s="478">
        <v>-515502</v>
      </c>
      <c r="O86" s="479">
        <v>-803531</v>
      </c>
      <c r="P86" s="478">
        <f t="shared" si="19"/>
        <v>-33572410</v>
      </c>
      <c r="Q86" s="479">
        <f t="shared" si="19"/>
        <v>-29808058</v>
      </c>
      <c r="R86" s="460"/>
      <c r="S86" s="460"/>
      <c r="T86" s="460">
        <f>+'[1]Segmentos LN resumen'!D86-P86</f>
        <v>0</v>
      </c>
      <c r="U86" s="460">
        <f>+'[1]Segmentos LN resumen'!E86-Q86</f>
        <v>0</v>
      </c>
      <c r="W86" s="460"/>
      <c r="AA86" s="447"/>
      <c r="AB86" s="447"/>
      <c r="AC86" s="447"/>
    </row>
    <row r="87" spans="2:29" ht="12">
      <c r="B87" s="476"/>
      <c r="C87" s="477" t="s">
        <v>311</v>
      </c>
      <c r="D87" s="478">
        <v>0</v>
      </c>
      <c r="E87" s="479">
        <v>0</v>
      </c>
      <c r="F87" s="478">
        <v>-1406549</v>
      </c>
      <c r="G87" s="479">
        <v>-2374756</v>
      </c>
      <c r="H87" s="478">
        <v>-18898</v>
      </c>
      <c r="I87" s="479">
        <v>0</v>
      </c>
      <c r="J87" s="478">
        <v>-9024815</v>
      </c>
      <c r="K87" s="479">
        <v>-6972519</v>
      </c>
      <c r="L87" s="478">
        <v>-6289635</v>
      </c>
      <c r="M87" s="479">
        <v>-3323564</v>
      </c>
      <c r="N87" s="478">
        <v>0</v>
      </c>
      <c r="O87" s="479">
        <v>0</v>
      </c>
      <c r="P87" s="478">
        <f t="shared" si="19"/>
        <v>-16739897</v>
      </c>
      <c r="Q87" s="479">
        <f t="shared" si="19"/>
        <v>-12670839</v>
      </c>
      <c r="R87" s="460"/>
      <c r="S87" s="460"/>
      <c r="T87" s="460">
        <f>+'[1]Segmentos LN resumen'!D87-P87</f>
        <v>0</v>
      </c>
      <c r="U87" s="460">
        <f>+'[1]Segmentos LN resumen'!E87-Q87</f>
        <v>0</v>
      </c>
      <c r="W87" s="460"/>
      <c r="AA87" s="447"/>
      <c r="AB87" s="447"/>
      <c r="AC87" s="447"/>
    </row>
    <row r="88" spans="4:29" ht="12"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>
        <f>+'[1]Segmentos LN resumen'!D88-P88</f>
        <v>0</v>
      </c>
      <c r="U88" s="460">
        <f>+'[1]Segmentos LN resumen'!E88-Q88</f>
        <v>0</v>
      </c>
      <c r="W88" s="460"/>
      <c r="AA88" s="447"/>
      <c r="AB88" s="447"/>
      <c r="AC88" s="447"/>
    </row>
    <row r="89" spans="2:29" ht="12">
      <c r="B89" s="455" t="s">
        <v>312</v>
      </c>
      <c r="C89" s="480"/>
      <c r="D89" s="474">
        <f aca="true" t="shared" si="20" ref="D89:Q89">+D83+D75</f>
        <v>0</v>
      </c>
      <c r="E89" s="475">
        <f t="shared" si="20"/>
        <v>0</v>
      </c>
      <c r="F89" s="474">
        <f t="shared" si="20"/>
        <v>36360409</v>
      </c>
      <c r="G89" s="475">
        <f t="shared" si="20"/>
        <v>31985710</v>
      </c>
      <c r="H89" s="474">
        <f t="shared" si="20"/>
        <v>46884421</v>
      </c>
      <c r="I89" s="475">
        <f t="shared" si="20"/>
        <v>54286137</v>
      </c>
      <c r="J89" s="474">
        <f t="shared" si="20"/>
        <v>131301545</v>
      </c>
      <c r="K89" s="475">
        <f t="shared" si="20"/>
        <v>114566602</v>
      </c>
      <c r="L89" s="474">
        <f t="shared" si="20"/>
        <v>73794585</v>
      </c>
      <c r="M89" s="475">
        <f t="shared" si="20"/>
        <v>60598040</v>
      </c>
      <c r="N89" s="474">
        <f t="shared" si="20"/>
        <v>0</v>
      </c>
      <c r="O89" s="475">
        <f t="shared" si="20"/>
        <v>531401</v>
      </c>
      <c r="P89" s="474">
        <f t="shared" si="20"/>
        <v>288340960</v>
      </c>
      <c r="Q89" s="475">
        <f t="shared" si="20"/>
        <v>261967890</v>
      </c>
      <c r="R89" s="460"/>
      <c r="S89" s="460"/>
      <c r="T89" s="460">
        <f>+'[1]Segmentos LN resumen'!D89-P89</f>
        <v>0</v>
      </c>
      <c r="U89" s="460">
        <f>+'[1]Segmentos LN resumen'!E89-Q89</f>
        <v>0</v>
      </c>
      <c r="W89" s="460"/>
      <c r="AA89" s="447"/>
      <c r="AB89" s="447"/>
      <c r="AC89" s="447"/>
    </row>
    <row r="90" spans="4:29" ht="12"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>
        <f>+'[1]Segmentos LN resumen'!D90-P90</f>
        <v>0</v>
      </c>
      <c r="U90" s="460">
        <f>+'[1]Segmentos LN resumen'!E90-Q90</f>
        <v>0</v>
      </c>
      <c r="W90" s="460"/>
      <c r="AA90" s="447"/>
      <c r="AB90" s="447"/>
      <c r="AC90" s="447"/>
    </row>
    <row r="91" spans="2:29" ht="12">
      <c r="B91" s="461"/>
      <c r="C91" s="466" t="s">
        <v>313</v>
      </c>
      <c r="D91" s="478">
        <v>0</v>
      </c>
      <c r="E91" s="479">
        <v>0</v>
      </c>
      <c r="F91" s="478">
        <v>1154906</v>
      </c>
      <c r="G91" s="479">
        <v>838027</v>
      </c>
      <c r="H91" s="478">
        <v>125821</v>
      </c>
      <c r="I91" s="479">
        <v>0</v>
      </c>
      <c r="J91" s="478">
        <v>83474</v>
      </c>
      <c r="K91" s="479">
        <v>1312189</v>
      </c>
      <c r="L91" s="478">
        <v>0</v>
      </c>
      <c r="M91" s="479">
        <v>118611</v>
      </c>
      <c r="N91" s="478">
        <v>0</v>
      </c>
      <c r="O91" s="479">
        <v>-634883</v>
      </c>
      <c r="P91" s="478">
        <f aca="true" t="shared" si="21" ref="P91:Q93">+N91+L91+J91+H91+F91+D91</f>
        <v>1364201</v>
      </c>
      <c r="Q91" s="479">
        <f t="shared" si="21"/>
        <v>1633944</v>
      </c>
      <c r="R91" s="460"/>
      <c r="S91" s="460"/>
      <c r="T91" s="460">
        <f>+'[1]Segmentos LN resumen'!D91-P91</f>
        <v>0</v>
      </c>
      <c r="U91" s="460">
        <f>+'[1]Segmentos LN resumen'!E91-Q91</f>
        <v>0</v>
      </c>
      <c r="W91" s="460"/>
      <c r="AA91" s="447"/>
      <c r="AB91" s="447"/>
      <c r="AC91" s="447"/>
    </row>
    <row r="92" spans="2:29" ht="12">
      <c r="B92" s="461"/>
      <c r="C92" s="466" t="s">
        <v>314</v>
      </c>
      <c r="D92" s="478">
        <v>0</v>
      </c>
      <c r="E92" s="479">
        <v>0</v>
      </c>
      <c r="F92" s="478">
        <v>-10598084</v>
      </c>
      <c r="G92" s="479">
        <v>-11726203</v>
      </c>
      <c r="H92" s="478">
        <v>-2492586</v>
      </c>
      <c r="I92" s="479">
        <v>-3432241</v>
      </c>
      <c r="J92" s="478">
        <v>-3602607</v>
      </c>
      <c r="K92" s="479">
        <v>-4985967</v>
      </c>
      <c r="L92" s="478">
        <v>-5737871</v>
      </c>
      <c r="M92" s="479">
        <v>-5295210</v>
      </c>
      <c r="N92" s="478">
        <v>0</v>
      </c>
      <c r="O92" s="479">
        <v>0</v>
      </c>
      <c r="P92" s="478">
        <f t="shared" si="21"/>
        <v>-22431148</v>
      </c>
      <c r="Q92" s="479">
        <f t="shared" si="21"/>
        <v>-25439621</v>
      </c>
      <c r="R92" s="460"/>
      <c r="S92" s="460"/>
      <c r="T92" s="460">
        <f>+'[1]Segmentos LN resumen'!D92-P92</f>
        <v>0</v>
      </c>
      <c r="U92" s="460">
        <f>+'[1]Segmentos LN resumen'!E92-Q92</f>
        <v>0</v>
      </c>
      <c r="W92" s="460"/>
      <c r="AA92" s="447"/>
      <c r="AB92" s="447"/>
      <c r="AC92" s="447"/>
    </row>
    <row r="93" spans="2:29" ht="12">
      <c r="B93" s="461"/>
      <c r="C93" s="466" t="s">
        <v>315</v>
      </c>
      <c r="D93" s="478">
        <v>0</v>
      </c>
      <c r="E93" s="479">
        <v>0</v>
      </c>
      <c r="F93" s="478">
        <v>-4994850</v>
      </c>
      <c r="G93" s="479">
        <v>-3388871</v>
      </c>
      <c r="H93" s="478">
        <v>-2460578</v>
      </c>
      <c r="I93" s="479">
        <v>-1933454</v>
      </c>
      <c r="J93" s="478">
        <v>-11572087</v>
      </c>
      <c r="K93" s="479">
        <v>-13287409</v>
      </c>
      <c r="L93" s="478">
        <v>-5566381</v>
      </c>
      <c r="M93" s="479">
        <v>-5471422</v>
      </c>
      <c r="N93" s="478">
        <v>0</v>
      </c>
      <c r="O93" s="479">
        <v>103482</v>
      </c>
      <c r="P93" s="478">
        <f t="shared" si="21"/>
        <v>-24593896</v>
      </c>
      <c r="Q93" s="479">
        <f t="shared" si="21"/>
        <v>-23977674</v>
      </c>
      <c r="R93" s="460"/>
      <c r="S93" s="460"/>
      <c r="T93" s="460">
        <f>+'[1]Segmentos LN resumen'!D93-P93</f>
        <v>0</v>
      </c>
      <c r="U93" s="460">
        <f>+'[1]Segmentos LN resumen'!E93-Q93</f>
        <v>0</v>
      </c>
      <c r="W93" s="460"/>
      <c r="AA93" s="447"/>
      <c r="AB93" s="447"/>
      <c r="AC93" s="447"/>
    </row>
    <row r="94" spans="4:29" ht="12"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>
        <f>+'[1]Segmentos LN resumen'!D94-P94</f>
        <v>0</v>
      </c>
      <c r="U94" s="460">
        <f>+'[1]Segmentos LN resumen'!E94-Q94</f>
        <v>0</v>
      </c>
      <c r="W94" s="460"/>
      <c r="AA94" s="447"/>
      <c r="AB94" s="447"/>
      <c r="AC94" s="447"/>
    </row>
    <row r="95" spans="2:29" ht="12">
      <c r="B95" s="455" t="s">
        <v>316</v>
      </c>
      <c r="C95" s="480"/>
      <c r="D95" s="474">
        <f>+D89+D91+D92+D93</f>
        <v>0</v>
      </c>
      <c r="E95" s="479">
        <f aca="true" t="shared" si="22" ref="E95:Q95">+E89+E91+E92+E93</f>
        <v>0</v>
      </c>
      <c r="F95" s="474">
        <f t="shared" si="22"/>
        <v>21922381</v>
      </c>
      <c r="G95" s="479">
        <f t="shared" si="22"/>
        <v>17708663</v>
      </c>
      <c r="H95" s="474">
        <f t="shared" si="22"/>
        <v>42057078</v>
      </c>
      <c r="I95" s="479">
        <f t="shared" si="22"/>
        <v>48920442</v>
      </c>
      <c r="J95" s="474">
        <f t="shared" si="22"/>
        <v>116210325</v>
      </c>
      <c r="K95" s="479">
        <f t="shared" si="22"/>
        <v>97605415</v>
      </c>
      <c r="L95" s="474">
        <f t="shared" si="22"/>
        <v>62490333</v>
      </c>
      <c r="M95" s="479">
        <f t="shared" si="22"/>
        <v>49950019</v>
      </c>
      <c r="N95" s="474">
        <f t="shared" si="22"/>
        <v>0</v>
      </c>
      <c r="O95" s="479">
        <f t="shared" si="22"/>
        <v>0</v>
      </c>
      <c r="P95" s="474">
        <f t="shared" si="22"/>
        <v>242680117</v>
      </c>
      <c r="Q95" s="475">
        <f t="shared" si="22"/>
        <v>214184539</v>
      </c>
      <c r="R95" s="460"/>
      <c r="S95" s="460"/>
      <c r="T95" s="460">
        <f>+'[1]Segmentos LN resumen'!D95-P95</f>
        <v>0</v>
      </c>
      <c r="U95" s="460">
        <f>+'[1]Segmentos LN resumen'!E95-Q95</f>
        <v>0</v>
      </c>
      <c r="W95" s="460"/>
      <c r="AA95" s="447"/>
      <c r="AB95" s="447"/>
      <c r="AC95" s="447"/>
    </row>
    <row r="96" spans="4:29" ht="12"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>
        <f>+'[1]Segmentos LN resumen'!D96-P96</f>
        <v>0</v>
      </c>
      <c r="U96" s="460">
        <f>+'[1]Segmentos LN resumen'!E96-Q96</f>
        <v>0</v>
      </c>
      <c r="W96" s="460"/>
      <c r="AA96" s="447"/>
      <c r="AB96" s="447"/>
      <c r="AC96" s="447"/>
    </row>
    <row r="97" spans="2:29" ht="12">
      <c r="B97" s="476"/>
      <c r="C97" s="466" t="s">
        <v>317</v>
      </c>
      <c r="D97" s="478">
        <v>0</v>
      </c>
      <c r="E97" s="479">
        <v>0</v>
      </c>
      <c r="F97" s="478">
        <v>-7672988</v>
      </c>
      <c r="G97" s="479">
        <v>-7888552</v>
      </c>
      <c r="H97" s="478">
        <v>-4711798</v>
      </c>
      <c r="I97" s="479">
        <v>-6104595</v>
      </c>
      <c r="J97" s="478">
        <v>-10043130</v>
      </c>
      <c r="K97" s="479">
        <v>-9700325</v>
      </c>
      <c r="L97" s="478">
        <v>-12267571</v>
      </c>
      <c r="M97" s="479">
        <v>-13047842</v>
      </c>
      <c r="N97" s="478">
        <v>0</v>
      </c>
      <c r="O97" s="479">
        <v>0</v>
      </c>
      <c r="P97" s="478">
        <f>+N97+L97+J97+H97+F97+D97</f>
        <v>-34695487</v>
      </c>
      <c r="Q97" s="479">
        <f>+O97+M97+K97+I97+G97+E97</f>
        <v>-36741314</v>
      </c>
      <c r="R97" s="460"/>
      <c r="S97" s="460"/>
      <c r="T97" s="460">
        <f>+'[1]Segmentos LN resumen'!D97-P97</f>
        <v>0</v>
      </c>
      <c r="U97" s="460">
        <f>+'[1]Segmentos LN resumen'!E97-Q97</f>
        <v>0</v>
      </c>
      <c r="W97" s="460"/>
      <c r="AA97" s="447"/>
      <c r="AB97" s="447"/>
      <c r="AC97" s="447"/>
    </row>
    <row r="98" spans="2:29" ht="24">
      <c r="B98" s="476"/>
      <c r="C98" s="466" t="s">
        <v>318</v>
      </c>
      <c r="D98" s="478">
        <v>0</v>
      </c>
      <c r="E98" s="479">
        <v>0</v>
      </c>
      <c r="F98" s="478">
        <v>0</v>
      </c>
      <c r="G98" s="479">
        <v>0</v>
      </c>
      <c r="H98" s="478">
        <v>-84562</v>
      </c>
      <c r="I98" s="479">
        <v>46190</v>
      </c>
      <c r="J98" s="478">
        <v>-911161</v>
      </c>
      <c r="K98" s="479">
        <v>214282</v>
      </c>
      <c r="L98" s="478">
        <v>0</v>
      </c>
      <c r="M98" s="479">
        <v>-31845</v>
      </c>
      <c r="N98" s="478">
        <v>0</v>
      </c>
      <c r="O98" s="479">
        <v>0</v>
      </c>
      <c r="P98" s="478">
        <f>+N98+L98+J98+H98+F98+D98</f>
        <v>-995723</v>
      </c>
      <c r="Q98" s="479">
        <f>+O98+M98+K98+I98+G98+E98</f>
        <v>228627</v>
      </c>
      <c r="R98" s="460"/>
      <c r="S98" s="460"/>
      <c r="T98" s="460">
        <f>+'[1]Segmentos LN resumen'!D98-P98</f>
        <v>0</v>
      </c>
      <c r="U98" s="460">
        <f>+'[1]Segmentos LN resumen'!E98-Q98</f>
        <v>0</v>
      </c>
      <c r="W98" s="460"/>
      <c r="AA98" s="447"/>
      <c r="AB98" s="447"/>
      <c r="AC98" s="447"/>
    </row>
    <row r="99" spans="4:29" ht="12"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>
        <f>+'[1]Segmentos LN resumen'!D99-P99</f>
        <v>0</v>
      </c>
      <c r="U99" s="460">
        <f>+'[1]Segmentos LN resumen'!E99-Q99</f>
        <v>0</v>
      </c>
      <c r="W99" s="460"/>
      <c r="AA99" s="447"/>
      <c r="AB99" s="447"/>
      <c r="AC99" s="447"/>
    </row>
    <row r="100" spans="2:29" ht="12">
      <c r="B100" s="455" t="s">
        <v>319</v>
      </c>
      <c r="C100" s="480"/>
      <c r="D100" s="474">
        <f>+D95+D97+D98</f>
        <v>0</v>
      </c>
      <c r="E100" s="475">
        <f aca="true" t="shared" si="23" ref="E100:Q100">+E95+E97+E98</f>
        <v>0</v>
      </c>
      <c r="F100" s="474">
        <f t="shared" si="23"/>
        <v>14249393</v>
      </c>
      <c r="G100" s="475">
        <f t="shared" si="23"/>
        <v>9820111</v>
      </c>
      <c r="H100" s="474">
        <f t="shared" si="23"/>
        <v>37260718</v>
      </c>
      <c r="I100" s="475">
        <f t="shared" si="23"/>
        <v>42862037</v>
      </c>
      <c r="J100" s="474">
        <f t="shared" si="23"/>
        <v>105256034</v>
      </c>
      <c r="K100" s="475">
        <f t="shared" si="23"/>
        <v>88119372</v>
      </c>
      <c r="L100" s="474">
        <f t="shared" si="23"/>
        <v>50222762</v>
      </c>
      <c r="M100" s="475">
        <f t="shared" si="23"/>
        <v>36870332</v>
      </c>
      <c r="N100" s="474">
        <f t="shared" si="23"/>
        <v>0</v>
      </c>
      <c r="O100" s="475">
        <f t="shared" si="23"/>
        <v>0</v>
      </c>
      <c r="P100" s="474">
        <f t="shared" si="23"/>
        <v>206988907</v>
      </c>
      <c r="Q100" s="475">
        <f t="shared" si="23"/>
        <v>177671852</v>
      </c>
      <c r="R100" s="460"/>
      <c r="S100" s="460"/>
      <c r="T100" s="460">
        <f>+'[1]Segmentos LN resumen'!D100-P100</f>
        <v>0</v>
      </c>
      <c r="U100" s="460">
        <f>+'[1]Segmentos LN resumen'!E100-Q100</f>
        <v>0</v>
      </c>
      <c r="W100" s="460"/>
      <c r="AA100" s="447"/>
      <c r="AB100" s="447"/>
      <c r="AC100" s="447"/>
    </row>
    <row r="101" spans="2:29" ht="12" hidden="1">
      <c r="B101" s="504"/>
      <c r="C101" s="505"/>
      <c r="D101" s="506"/>
      <c r="E101" s="499"/>
      <c r="F101" s="506"/>
      <c r="G101" s="499"/>
      <c r="H101" s="506"/>
      <c r="I101" s="499"/>
      <c r="J101" s="506"/>
      <c r="K101" s="499"/>
      <c r="L101" s="506"/>
      <c r="M101" s="499"/>
      <c r="N101" s="506"/>
      <c r="O101" s="499"/>
      <c r="P101" s="506"/>
      <c r="Q101" s="499"/>
      <c r="R101" s="460"/>
      <c r="S101" s="460"/>
      <c r="T101" s="460"/>
      <c r="U101" s="460"/>
      <c r="W101" s="460"/>
      <c r="AA101" s="447"/>
      <c r="AB101" s="447"/>
      <c r="AC101" s="447"/>
    </row>
    <row r="102" spans="2:29" ht="12">
      <c r="B102" s="500"/>
      <c r="C102" s="501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>
        <f>+'[1]Segmentos LN resumen'!D101-P102</f>
        <v>0</v>
      </c>
      <c r="U102" s="460">
        <f>+'[1]Segmentos LN resumen'!E101-Q102</f>
        <v>0</v>
      </c>
      <c r="W102" s="460"/>
      <c r="AA102" s="447"/>
      <c r="AB102" s="447"/>
      <c r="AC102" s="447"/>
    </row>
    <row r="103" spans="2:29" ht="12">
      <c r="B103" s="455" t="s">
        <v>320</v>
      </c>
      <c r="C103" s="480"/>
      <c r="D103" s="474">
        <f aca="true" t="shared" si="24" ref="D103:Q103">+D104+D107+D111+D112</f>
        <v>0</v>
      </c>
      <c r="E103" s="475">
        <f t="shared" si="24"/>
        <v>0</v>
      </c>
      <c r="F103" s="474">
        <f t="shared" si="24"/>
        <v>11756534</v>
      </c>
      <c r="G103" s="475">
        <f t="shared" si="24"/>
        <v>-4480544</v>
      </c>
      <c r="H103" s="474">
        <f t="shared" si="24"/>
        <v>155354</v>
      </c>
      <c r="I103" s="475">
        <f t="shared" si="24"/>
        <v>6754024</v>
      </c>
      <c r="J103" s="474">
        <f t="shared" si="24"/>
        <v>-22714043</v>
      </c>
      <c r="K103" s="475">
        <f t="shared" si="24"/>
        <v>-7835912</v>
      </c>
      <c r="L103" s="474">
        <f t="shared" si="24"/>
        <v>-1746548</v>
      </c>
      <c r="M103" s="475">
        <f t="shared" si="24"/>
        <v>-3085107</v>
      </c>
      <c r="N103" s="474">
        <f t="shared" si="24"/>
        <v>0</v>
      </c>
      <c r="O103" s="475">
        <f t="shared" si="24"/>
        <v>-8773689</v>
      </c>
      <c r="P103" s="474">
        <f t="shared" si="24"/>
        <v>-12548703</v>
      </c>
      <c r="Q103" s="475">
        <f t="shared" si="24"/>
        <v>-17421228</v>
      </c>
      <c r="R103" s="460"/>
      <c r="S103" s="460"/>
      <c r="T103" s="460">
        <f>+'[1]Segmentos LN resumen'!D102-P103</f>
        <v>0</v>
      </c>
      <c r="U103" s="460">
        <f>+'[1]Segmentos LN resumen'!E102-Q103</f>
        <v>0</v>
      </c>
      <c r="W103" s="460"/>
      <c r="AA103" s="447"/>
      <c r="AB103" s="447"/>
      <c r="AC103" s="447"/>
    </row>
    <row r="104" spans="2:29" ht="12">
      <c r="B104" s="455"/>
      <c r="C104" s="480" t="s">
        <v>321</v>
      </c>
      <c r="D104" s="474">
        <v>0</v>
      </c>
      <c r="E104" s="475">
        <v>0</v>
      </c>
      <c r="F104" s="474">
        <v>5745714</v>
      </c>
      <c r="G104" s="475">
        <v>1975659</v>
      </c>
      <c r="H104" s="474">
        <v>2419558</v>
      </c>
      <c r="I104" s="475">
        <v>2690174</v>
      </c>
      <c r="J104" s="474">
        <v>2213318</v>
      </c>
      <c r="K104" s="475">
        <v>936276</v>
      </c>
      <c r="L104" s="474">
        <v>301865</v>
      </c>
      <c r="M104" s="475">
        <v>933840</v>
      </c>
      <c r="N104" s="474">
        <v>-340628</v>
      </c>
      <c r="O104" s="475">
        <v>-549722</v>
      </c>
      <c r="P104" s="474">
        <f aca="true" t="shared" si="25" ref="P104:Q110">+N104+L104+J104+H104+F104+D104</f>
        <v>10339827</v>
      </c>
      <c r="Q104" s="475">
        <f t="shared" si="25"/>
        <v>5986227</v>
      </c>
      <c r="R104" s="460"/>
      <c r="S104" s="460"/>
      <c r="T104" s="460">
        <f>+'[1]Segmentos LN resumen'!D103-P104</f>
        <v>0</v>
      </c>
      <c r="U104" s="460">
        <f>+'[1]Segmentos LN resumen'!E103-Q104</f>
        <v>0</v>
      </c>
      <c r="W104" s="460"/>
      <c r="AA104" s="447"/>
      <c r="AB104" s="447"/>
      <c r="AC104" s="447"/>
    </row>
    <row r="105" spans="2:29" ht="12">
      <c r="B105" s="476"/>
      <c r="C105" s="466" t="s">
        <v>322</v>
      </c>
      <c r="D105" s="478"/>
      <c r="E105" s="479"/>
      <c r="F105" s="478">
        <v>5598965</v>
      </c>
      <c r="G105" s="479">
        <v>1908812</v>
      </c>
      <c r="H105" s="478">
        <v>845633</v>
      </c>
      <c r="I105" s="479">
        <v>1930178</v>
      </c>
      <c r="J105" s="478">
        <v>1917176</v>
      </c>
      <c r="K105" s="479">
        <v>782663</v>
      </c>
      <c r="L105" s="478">
        <v>163326</v>
      </c>
      <c r="M105" s="479">
        <v>331676</v>
      </c>
      <c r="N105" s="478"/>
      <c r="O105" s="479"/>
      <c r="P105" s="478">
        <f t="shared" si="25"/>
        <v>8525100</v>
      </c>
      <c r="Q105" s="479">
        <f t="shared" si="25"/>
        <v>4953329</v>
      </c>
      <c r="R105" s="460"/>
      <c r="S105" s="460"/>
      <c r="T105" s="460">
        <f>+'[1]Segmentos LN resumen'!D104-P105</f>
        <v>0</v>
      </c>
      <c r="U105" s="460">
        <f>+'[1]Segmentos LN resumen'!E104-Q105</f>
        <v>0</v>
      </c>
      <c r="W105" s="460"/>
      <c r="AA105" s="447"/>
      <c r="AB105" s="447"/>
      <c r="AC105" s="447"/>
    </row>
    <row r="106" spans="2:29" ht="12">
      <c r="B106" s="476"/>
      <c r="C106" s="466" t="s">
        <v>323</v>
      </c>
      <c r="D106" s="478"/>
      <c r="E106" s="479"/>
      <c r="F106" s="478">
        <f aca="true" t="shared" si="26" ref="F106:M106">+F104-F105</f>
        <v>146749</v>
      </c>
      <c r="G106" s="479">
        <f t="shared" si="26"/>
        <v>66847</v>
      </c>
      <c r="H106" s="478">
        <f t="shared" si="26"/>
        <v>1573925</v>
      </c>
      <c r="I106" s="479">
        <f t="shared" si="26"/>
        <v>759996</v>
      </c>
      <c r="J106" s="478">
        <f t="shared" si="26"/>
        <v>296142</v>
      </c>
      <c r="K106" s="479">
        <f t="shared" si="26"/>
        <v>153613</v>
      </c>
      <c r="L106" s="478">
        <f t="shared" si="26"/>
        <v>138539</v>
      </c>
      <c r="M106" s="479">
        <f t="shared" si="26"/>
        <v>602164</v>
      </c>
      <c r="N106" s="478">
        <v>-340628</v>
      </c>
      <c r="O106" s="479">
        <v>-549722</v>
      </c>
      <c r="P106" s="478">
        <f t="shared" si="25"/>
        <v>1814727</v>
      </c>
      <c r="Q106" s="479">
        <f t="shared" si="25"/>
        <v>1032898</v>
      </c>
      <c r="R106" s="460"/>
      <c r="S106" s="460"/>
      <c r="T106" s="460">
        <f>+'[1]Segmentos LN resumen'!D105-P106</f>
        <v>0</v>
      </c>
      <c r="U106" s="460">
        <f>+'[1]Segmentos LN resumen'!E105-Q106</f>
        <v>0</v>
      </c>
      <c r="W106" s="460"/>
      <c r="AA106" s="447"/>
      <c r="AB106" s="447"/>
      <c r="AC106" s="447"/>
    </row>
    <row r="107" spans="2:29" ht="12">
      <c r="B107" s="455"/>
      <c r="C107" s="480" t="s">
        <v>324</v>
      </c>
      <c r="D107" s="474">
        <v>0</v>
      </c>
      <c r="E107" s="475">
        <v>0</v>
      </c>
      <c r="F107" s="474">
        <v>-8194062</v>
      </c>
      <c r="G107" s="475">
        <v>-2773619</v>
      </c>
      <c r="H107" s="474">
        <v>-2995328</v>
      </c>
      <c r="I107" s="475">
        <v>-2773665</v>
      </c>
      <c r="J107" s="474">
        <v>-25408149</v>
      </c>
      <c r="K107" s="475">
        <v>-8811593</v>
      </c>
      <c r="L107" s="474">
        <v>-2147829</v>
      </c>
      <c r="M107" s="475">
        <v>-2531373</v>
      </c>
      <c r="N107" s="474">
        <v>340628</v>
      </c>
      <c r="O107" s="475">
        <v>549722</v>
      </c>
      <c r="P107" s="474">
        <f t="shared" si="25"/>
        <v>-38404740</v>
      </c>
      <c r="Q107" s="475">
        <f t="shared" si="25"/>
        <v>-16340528</v>
      </c>
      <c r="R107" s="460"/>
      <c r="S107" s="460"/>
      <c r="T107" s="460">
        <f>+'[1]Segmentos LN resumen'!D106-P107</f>
        <v>0</v>
      </c>
      <c r="U107" s="460">
        <f>+'[1]Segmentos LN resumen'!E106-Q107</f>
        <v>0</v>
      </c>
      <c r="W107" s="460"/>
      <c r="AA107" s="447"/>
      <c r="AB107" s="447"/>
      <c r="AC107" s="447"/>
    </row>
    <row r="108" spans="2:29" ht="12">
      <c r="B108" s="476"/>
      <c r="C108" s="466" t="s">
        <v>325</v>
      </c>
      <c r="D108" s="478"/>
      <c r="E108" s="479"/>
      <c r="F108" s="478">
        <v>-747855</v>
      </c>
      <c r="G108" s="479">
        <v>-1662178</v>
      </c>
      <c r="H108" s="478">
        <v>-101605</v>
      </c>
      <c r="I108" s="479">
        <v>-51567</v>
      </c>
      <c r="J108" s="478">
        <v>-3108521</v>
      </c>
      <c r="K108" s="479">
        <v>-1558110</v>
      </c>
      <c r="L108" s="478">
        <v>-788287</v>
      </c>
      <c r="M108" s="479">
        <v>-1369369.45</v>
      </c>
      <c r="N108" s="478"/>
      <c r="O108" s="479"/>
      <c r="P108" s="478">
        <f t="shared" si="25"/>
        <v>-4746268</v>
      </c>
      <c r="Q108" s="479">
        <f t="shared" si="25"/>
        <v>-4641224.45</v>
      </c>
      <c r="R108" s="460"/>
      <c r="S108" s="460"/>
      <c r="T108" s="460">
        <f>+'[1]Segmentos LN resumen'!D107-P108</f>
        <v>0</v>
      </c>
      <c r="U108" s="460">
        <f>+'[1]Segmentos LN resumen'!E107-Q108</f>
        <v>0</v>
      </c>
      <c r="W108" s="460"/>
      <c r="AA108" s="447"/>
      <c r="AB108" s="447"/>
      <c r="AC108" s="447"/>
    </row>
    <row r="109" spans="2:29" ht="12">
      <c r="B109" s="476"/>
      <c r="C109" s="466" t="s">
        <v>326</v>
      </c>
      <c r="D109" s="478"/>
      <c r="E109" s="479"/>
      <c r="F109" s="478">
        <v>0</v>
      </c>
      <c r="G109" s="479">
        <v>0</v>
      </c>
      <c r="H109" s="478">
        <v>0</v>
      </c>
      <c r="I109" s="479">
        <v>0</v>
      </c>
      <c r="J109" s="478">
        <v>-21497224</v>
      </c>
      <c r="K109" s="479">
        <v>-17597355</v>
      </c>
      <c r="L109" s="478">
        <v>-820475</v>
      </c>
      <c r="M109" s="479">
        <v>-763700.49</v>
      </c>
      <c r="N109" s="478"/>
      <c r="O109" s="479"/>
      <c r="P109" s="478">
        <f t="shared" si="25"/>
        <v>-22317699</v>
      </c>
      <c r="Q109" s="479">
        <f t="shared" si="25"/>
        <v>-18361055.49</v>
      </c>
      <c r="R109" s="460"/>
      <c r="S109" s="460"/>
      <c r="T109" s="460">
        <f>+'[1]Segmentos LN resumen'!D108-P109</f>
        <v>0</v>
      </c>
      <c r="U109" s="460">
        <f>+'[1]Segmentos LN resumen'!E108-Q109</f>
        <v>0</v>
      </c>
      <c r="W109" s="460"/>
      <c r="AA109" s="447"/>
      <c r="AB109" s="447"/>
      <c r="AC109" s="447"/>
    </row>
    <row r="110" spans="2:29" ht="12">
      <c r="B110" s="476"/>
      <c r="C110" s="466" t="s">
        <v>327</v>
      </c>
      <c r="D110" s="478">
        <f>+D107-D108-D109</f>
        <v>0</v>
      </c>
      <c r="E110" s="479"/>
      <c r="F110" s="478">
        <f aca="true" t="shared" si="27" ref="F110:M110">+F107-F108-F109</f>
        <v>-7446207</v>
      </c>
      <c r="G110" s="479">
        <f t="shared" si="27"/>
        <v>-1111441</v>
      </c>
      <c r="H110" s="478">
        <f t="shared" si="27"/>
        <v>-2893723</v>
      </c>
      <c r="I110" s="479">
        <f t="shared" si="27"/>
        <v>-2722098</v>
      </c>
      <c r="J110" s="478">
        <f t="shared" si="27"/>
        <v>-802404</v>
      </c>
      <c r="K110" s="479">
        <f t="shared" si="27"/>
        <v>10343872</v>
      </c>
      <c r="L110" s="478">
        <f t="shared" si="27"/>
        <v>-539067</v>
      </c>
      <c r="M110" s="479">
        <f t="shared" si="27"/>
        <v>-398303.06000000006</v>
      </c>
      <c r="N110" s="478">
        <f>-N106</f>
        <v>340628</v>
      </c>
      <c r="O110" s="479">
        <v>549722</v>
      </c>
      <c r="P110" s="478">
        <f t="shared" si="25"/>
        <v>-11340773</v>
      </c>
      <c r="Q110" s="479">
        <f t="shared" si="25"/>
        <v>6661751.9399999995</v>
      </c>
      <c r="R110" s="460"/>
      <c r="S110" s="460"/>
      <c r="T110" s="460">
        <f>+'[1]Segmentos LN resumen'!D109-P110</f>
        <v>0</v>
      </c>
      <c r="U110" s="460">
        <f>+'[1]Segmentos LN resumen'!E109-Q110</f>
        <v>0</v>
      </c>
      <c r="W110" s="460"/>
      <c r="AA110" s="447"/>
      <c r="AB110" s="447"/>
      <c r="AC110" s="447"/>
    </row>
    <row r="111" spans="2:29" ht="12">
      <c r="B111" s="476"/>
      <c r="C111" s="466" t="s">
        <v>328</v>
      </c>
      <c r="D111" s="478">
        <v>0</v>
      </c>
      <c r="E111" s="479">
        <v>0</v>
      </c>
      <c r="F111" s="478">
        <v>0</v>
      </c>
      <c r="G111" s="479">
        <v>0</v>
      </c>
      <c r="H111" s="478">
        <v>0</v>
      </c>
      <c r="I111" s="479">
        <v>0</v>
      </c>
      <c r="J111" s="478">
        <v>0</v>
      </c>
      <c r="K111" s="479">
        <v>0</v>
      </c>
      <c r="L111" s="478">
        <v>0</v>
      </c>
      <c r="M111" s="479">
        <v>0</v>
      </c>
      <c r="N111" s="478">
        <v>0</v>
      </c>
      <c r="O111" s="479">
        <v>0</v>
      </c>
      <c r="P111" s="478">
        <f>+N111+L111+J111+H111+F111+D111</f>
        <v>0</v>
      </c>
      <c r="Q111" s="479">
        <f>+O111+M111+K111+I111+G111+E111</f>
        <v>0</v>
      </c>
      <c r="R111" s="460"/>
      <c r="S111" s="460"/>
      <c r="T111" s="460">
        <f>+'[1]Segmentos LN resumen'!D110-P111</f>
        <v>0</v>
      </c>
      <c r="U111" s="460">
        <f>+'[1]Segmentos LN resumen'!E110-Q111</f>
        <v>0</v>
      </c>
      <c r="W111" s="460"/>
      <c r="AA111" s="447"/>
      <c r="AB111" s="447"/>
      <c r="AC111" s="447"/>
    </row>
    <row r="112" spans="2:29" ht="12">
      <c r="B112" s="476"/>
      <c r="C112" s="466" t="s">
        <v>329</v>
      </c>
      <c r="D112" s="474">
        <f>+D113+D114</f>
        <v>0</v>
      </c>
      <c r="E112" s="475">
        <f aca="true" t="shared" si="28" ref="E112:Q112">+E113+E114</f>
        <v>0</v>
      </c>
      <c r="F112" s="474">
        <f t="shared" si="28"/>
        <v>14204882</v>
      </c>
      <c r="G112" s="475">
        <f t="shared" si="28"/>
        <v>-3682584</v>
      </c>
      <c r="H112" s="474">
        <f t="shared" si="28"/>
        <v>731124</v>
      </c>
      <c r="I112" s="475">
        <f t="shared" si="28"/>
        <v>6837515</v>
      </c>
      <c r="J112" s="474">
        <f t="shared" si="28"/>
        <v>480788</v>
      </c>
      <c r="K112" s="475">
        <f t="shared" si="28"/>
        <v>39405</v>
      </c>
      <c r="L112" s="474">
        <f t="shared" si="28"/>
        <v>99416</v>
      </c>
      <c r="M112" s="475">
        <f t="shared" si="28"/>
        <v>-1487574</v>
      </c>
      <c r="N112" s="474">
        <f t="shared" si="28"/>
        <v>0</v>
      </c>
      <c r="O112" s="475">
        <f t="shared" si="28"/>
        <v>-8773689</v>
      </c>
      <c r="P112" s="474">
        <f t="shared" si="28"/>
        <v>15516210</v>
      </c>
      <c r="Q112" s="475">
        <f t="shared" si="28"/>
        <v>-7066927</v>
      </c>
      <c r="R112" s="460"/>
      <c r="S112" s="460"/>
      <c r="T112" s="460">
        <f>+'[1]Segmentos LN resumen'!D111-P112</f>
        <v>0</v>
      </c>
      <c r="U112" s="460">
        <f>+'[1]Segmentos LN resumen'!E111-Q112</f>
        <v>0</v>
      </c>
      <c r="W112" s="460"/>
      <c r="AA112" s="447"/>
      <c r="AB112" s="447"/>
      <c r="AC112" s="447"/>
    </row>
    <row r="113" spans="2:29" ht="12">
      <c r="B113" s="476"/>
      <c r="C113" s="477" t="s">
        <v>330</v>
      </c>
      <c r="D113" s="478">
        <v>0</v>
      </c>
      <c r="E113" s="479">
        <v>0</v>
      </c>
      <c r="F113" s="478">
        <v>33325565</v>
      </c>
      <c r="G113" s="479">
        <v>1121788</v>
      </c>
      <c r="H113" s="478">
        <v>6092277</v>
      </c>
      <c r="I113" s="479">
        <v>12109809</v>
      </c>
      <c r="J113" s="478">
        <v>1457424</v>
      </c>
      <c r="K113" s="479">
        <v>363085</v>
      </c>
      <c r="L113" s="478">
        <v>1796143</v>
      </c>
      <c r="M113" s="479">
        <v>452513</v>
      </c>
      <c r="N113" s="478">
        <v>-4920504</v>
      </c>
      <c r="O113" s="479">
        <v>-15600992</v>
      </c>
      <c r="P113" s="478">
        <f>+N113+L113+J113+H113+F113+D113</f>
        <v>37750905</v>
      </c>
      <c r="Q113" s="479">
        <f>+O113+M113+K113+I113+G113+E113</f>
        <v>-1553797</v>
      </c>
      <c r="R113" s="460"/>
      <c r="S113" s="460"/>
      <c r="T113" s="460">
        <f>+'[1]Segmentos LN resumen'!D112-P113</f>
        <v>0</v>
      </c>
      <c r="U113" s="460">
        <f>+'[1]Segmentos LN resumen'!E112-Q113</f>
        <v>0</v>
      </c>
      <c r="W113" s="460"/>
      <c r="AA113" s="447"/>
      <c r="AB113" s="447"/>
      <c r="AC113" s="447"/>
    </row>
    <row r="114" spans="2:29" ht="12">
      <c r="B114" s="476"/>
      <c r="C114" s="477" t="s">
        <v>331</v>
      </c>
      <c r="D114" s="478">
        <v>0</v>
      </c>
      <c r="E114" s="479">
        <v>0</v>
      </c>
      <c r="F114" s="478">
        <v>-19120683</v>
      </c>
      <c r="G114" s="479">
        <v>-4804372</v>
      </c>
      <c r="H114" s="478">
        <v>-5361153</v>
      </c>
      <c r="I114" s="479">
        <v>-5272294</v>
      </c>
      <c r="J114" s="478">
        <v>-976636</v>
      </c>
      <c r="K114" s="479">
        <v>-323680</v>
      </c>
      <c r="L114" s="478">
        <v>-1696727</v>
      </c>
      <c r="M114" s="479">
        <v>-1940087</v>
      </c>
      <c r="N114" s="478">
        <v>4920504</v>
      </c>
      <c r="O114" s="479">
        <v>6827303</v>
      </c>
      <c r="P114" s="478">
        <f>+N114+L114+J114+H114+F114+D114</f>
        <v>-22234695</v>
      </c>
      <c r="Q114" s="479">
        <f>+O114+M114+K114+I114+G114+E114</f>
        <v>-5513130</v>
      </c>
      <c r="R114" s="460"/>
      <c r="S114" s="460"/>
      <c r="T114" s="460">
        <f>+'[1]Segmentos LN resumen'!D113-P114</f>
        <v>0</v>
      </c>
      <c r="U114" s="460">
        <f>+'[1]Segmentos LN resumen'!E113-Q114</f>
        <v>0</v>
      </c>
      <c r="W114" s="460"/>
      <c r="AA114" s="447"/>
      <c r="AB114" s="447"/>
      <c r="AC114" s="447"/>
    </row>
    <row r="115" spans="4:29" ht="6.75" customHeight="1"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  <c r="N115" s="460"/>
      <c r="O115" s="460"/>
      <c r="P115" s="460"/>
      <c r="Q115" s="460"/>
      <c r="R115" s="460"/>
      <c r="S115" s="460"/>
      <c r="T115" s="460">
        <f>+'[1]Segmentos LN resumen'!D114-P115</f>
        <v>0</v>
      </c>
      <c r="U115" s="460">
        <f>+'[1]Segmentos LN resumen'!E114-Q115</f>
        <v>0</v>
      </c>
      <c r="W115" s="460"/>
      <c r="AA115" s="447"/>
      <c r="AB115" s="447"/>
      <c r="AC115" s="447"/>
    </row>
    <row r="116" spans="2:29" ht="24">
      <c r="B116" s="487"/>
      <c r="C116" s="466" t="s">
        <v>332</v>
      </c>
      <c r="D116" s="478">
        <v>0</v>
      </c>
      <c r="E116" s="479">
        <v>0</v>
      </c>
      <c r="F116" s="478">
        <v>310739</v>
      </c>
      <c r="G116" s="479">
        <v>0</v>
      </c>
      <c r="H116" s="478">
        <v>0</v>
      </c>
      <c r="I116" s="479">
        <v>0</v>
      </c>
      <c r="J116" s="478">
        <v>0</v>
      </c>
      <c r="K116" s="479">
        <v>0</v>
      </c>
      <c r="L116" s="478">
        <v>0</v>
      </c>
      <c r="M116" s="479">
        <v>0</v>
      </c>
      <c r="N116" s="478">
        <v>0</v>
      </c>
      <c r="O116" s="479">
        <v>0</v>
      </c>
      <c r="P116" s="478">
        <f>+N116+L116+J116+H116+F116+D116</f>
        <v>310739</v>
      </c>
      <c r="Q116" s="479">
        <f>+O116+M116+K116+I116+G116+E116</f>
        <v>0</v>
      </c>
      <c r="R116" s="460"/>
      <c r="S116" s="460"/>
      <c r="T116" s="460">
        <f>+'[1]Segmentos LN resumen'!D115-P116</f>
        <v>0</v>
      </c>
      <c r="U116" s="460">
        <f>+'[1]Segmentos LN resumen'!E115-Q116</f>
        <v>0</v>
      </c>
      <c r="W116" s="460"/>
      <c r="AA116" s="447"/>
      <c r="AB116" s="447"/>
      <c r="AC116" s="447"/>
    </row>
    <row r="117" spans="2:29" ht="12">
      <c r="B117" s="488"/>
      <c r="C117" s="466" t="s">
        <v>333</v>
      </c>
      <c r="D117" s="474">
        <f>+D118+D119</f>
        <v>0</v>
      </c>
      <c r="E117" s="475">
        <f aca="true" t="shared" si="29" ref="E117:Q117">+E118+E119</f>
        <v>0</v>
      </c>
      <c r="F117" s="474">
        <f t="shared" si="29"/>
        <v>-54292</v>
      </c>
      <c r="G117" s="475">
        <f t="shared" si="29"/>
        <v>0</v>
      </c>
      <c r="H117" s="474">
        <f t="shared" si="29"/>
        <v>0</v>
      </c>
      <c r="I117" s="475">
        <f t="shared" si="29"/>
        <v>0</v>
      </c>
      <c r="J117" s="474">
        <f t="shared" si="29"/>
        <v>-485847</v>
      </c>
      <c r="K117" s="475">
        <f t="shared" si="29"/>
        <v>11282</v>
      </c>
      <c r="L117" s="474">
        <f t="shared" si="29"/>
        <v>146943</v>
      </c>
      <c r="M117" s="475">
        <f t="shared" si="29"/>
        <v>0</v>
      </c>
      <c r="N117" s="474">
        <f t="shared" si="29"/>
        <v>0</v>
      </c>
      <c r="O117" s="475">
        <f t="shared" si="29"/>
        <v>0</v>
      </c>
      <c r="P117" s="474">
        <f t="shared" si="29"/>
        <v>-393196</v>
      </c>
      <c r="Q117" s="475">
        <f t="shared" si="29"/>
        <v>11282</v>
      </c>
      <c r="R117" s="460"/>
      <c r="S117" s="460"/>
      <c r="T117" s="460">
        <f>+'[1]Segmentos LN resumen'!D116-P117</f>
        <v>0</v>
      </c>
      <c r="U117" s="460">
        <f>+'[1]Segmentos LN resumen'!E116-Q117</f>
        <v>0</v>
      </c>
      <c r="W117" s="460"/>
      <c r="AA117" s="447"/>
      <c r="AB117" s="447"/>
      <c r="AC117" s="447"/>
    </row>
    <row r="118" spans="2:29" ht="12">
      <c r="B118" s="455"/>
      <c r="C118" s="477" t="s">
        <v>334</v>
      </c>
      <c r="D118" s="478"/>
      <c r="E118" s="479">
        <v>0</v>
      </c>
      <c r="F118" s="478">
        <v>0</v>
      </c>
      <c r="G118" s="479">
        <v>0</v>
      </c>
      <c r="H118" s="478">
        <v>0</v>
      </c>
      <c r="I118" s="479">
        <v>0</v>
      </c>
      <c r="J118" s="478">
        <v>0</v>
      </c>
      <c r="K118" s="479">
        <v>0</v>
      </c>
      <c r="L118" s="478">
        <v>0</v>
      </c>
      <c r="M118" s="479">
        <v>0</v>
      </c>
      <c r="N118" s="478">
        <v>0</v>
      </c>
      <c r="O118" s="479">
        <v>0</v>
      </c>
      <c r="P118" s="478">
        <f>+N118+L118+J118+H118+F118+D118</f>
        <v>0</v>
      </c>
      <c r="Q118" s="479">
        <f>+O118+M118+K118+I118+G118+E118</f>
        <v>0</v>
      </c>
      <c r="R118" s="460"/>
      <c r="S118" s="460"/>
      <c r="T118" s="460">
        <f>+'[1]Segmentos LN resumen'!D117-P118</f>
        <v>0</v>
      </c>
      <c r="U118" s="460">
        <f>+'[1]Segmentos LN resumen'!E117-Q118</f>
        <v>0</v>
      </c>
      <c r="W118" s="460"/>
      <c r="AA118" s="447"/>
      <c r="AB118" s="447"/>
      <c r="AC118" s="447"/>
    </row>
    <row r="119" spans="2:29" ht="12">
      <c r="B119" s="455"/>
      <c r="C119" s="477" t="s">
        <v>335</v>
      </c>
      <c r="D119" s="478">
        <v>0</v>
      </c>
      <c r="E119" s="479">
        <v>0</v>
      </c>
      <c r="F119" s="478">
        <v>-54292</v>
      </c>
      <c r="G119" s="479">
        <v>0</v>
      </c>
      <c r="H119" s="478">
        <v>0</v>
      </c>
      <c r="I119" s="479">
        <v>0</v>
      </c>
      <c r="J119" s="478">
        <v>-485847</v>
      </c>
      <c r="K119" s="479">
        <v>11282</v>
      </c>
      <c r="L119" s="478">
        <v>146943</v>
      </c>
      <c r="M119" s="479">
        <v>0</v>
      </c>
      <c r="N119" s="478">
        <v>0</v>
      </c>
      <c r="O119" s="479">
        <v>0</v>
      </c>
      <c r="P119" s="478">
        <f>+N119+L119+J119+H119+F119+D119</f>
        <v>-393196</v>
      </c>
      <c r="Q119" s="479">
        <f>+O119+M119+K119+I119+G119+E119</f>
        <v>11282</v>
      </c>
      <c r="R119" s="460"/>
      <c r="S119" s="460"/>
      <c r="T119" s="460">
        <f>+'[1]Segmentos LN resumen'!D118-P119</f>
        <v>0</v>
      </c>
      <c r="U119" s="460">
        <f>+'[1]Segmentos LN resumen'!E118-Q119</f>
        <v>0</v>
      </c>
      <c r="W119" s="460"/>
      <c r="AA119" s="447"/>
      <c r="AB119" s="447"/>
      <c r="AC119" s="447"/>
    </row>
    <row r="120" spans="4:29" ht="6" customHeight="1">
      <c r="D120" s="460"/>
      <c r="E120" s="460"/>
      <c r="F120" s="460"/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  <c r="Q120" s="460"/>
      <c r="R120" s="460"/>
      <c r="S120" s="460"/>
      <c r="T120" s="460">
        <f>+'[1]Segmentos LN resumen'!D119-P120</f>
        <v>0</v>
      </c>
      <c r="U120" s="460">
        <f>+'[1]Segmentos LN resumen'!E119-Q120</f>
        <v>0</v>
      </c>
      <c r="W120" s="460"/>
      <c r="AA120" s="447"/>
      <c r="AB120" s="447"/>
      <c r="AC120" s="447"/>
    </row>
    <row r="121" spans="2:29" ht="12">
      <c r="B121" s="455" t="s">
        <v>336</v>
      </c>
      <c r="C121" s="480"/>
      <c r="D121" s="474">
        <f>+D100+D103+D116+D117</f>
        <v>0</v>
      </c>
      <c r="E121" s="475">
        <f aca="true" t="shared" si="30" ref="E121:Q121">+E100+E103+E116+E117</f>
        <v>0</v>
      </c>
      <c r="F121" s="474">
        <f t="shared" si="30"/>
        <v>26262374</v>
      </c>
      <c r="G121" s="475">
        <f t="shared" si="30"/>
        <v>5339567</v>
      </c>
      <c r="H121" s="474">
        <f t="shared" si="30"/>
        <v>37416072</v>
      </c>
      <c r="I121" s="475">
        <f t="shared" si="30"/>
        <v>49616061</v>
      </c>
      <c r="J121" s="474">
        <f t="shared" si="30"/>
        <v>82056144</v>
      </c>
      <c r="K121" s="475">
        <f t="shared" si="30"/>
        <v>80294742</v>
      </c>
      <c r="L121" s="474">
        <f t="shared" si="30"/>
        <v>48623157</v>
      </c>
      <c r="M121" s="475">
        <f t="shared" si="30"/>
        <v>33785225</v>
      </c>
      <c r="N121" s="474">
        <f t="shared" si="30"/>
        <v>0</v>
      </c>
      <c r="O121" s="475">
        <f t="shared" si="30"/>
        <v>-8773689</v>
      </c>
      <c r="P121" s="474">
        <f t="shared" si="30"/>
        <v>194357747</v>
      </c>
      <c r="Q121" s="475">
        <f t="shared" si="30"/>
        <v>160261906</v>
      </c>
      <c r="R121" s="460"/>
      <c r="S121" s="460"/>
      <c r="T121" s="460">
        <f>+'[1]Segmentos LN resumen'!D120-P121</f>
        <v>0</v>
      </c>
      <c r="U121" s="460">
        <f>+'[1]Segmentos LN resumen'!E120-Q121</f>
        <v>0</v>
      </c>
      <c r="W121" s="460"/>
      <c r="AA121" s="447"/>
      <c r="AB121" s="447"/>
      <c r="AC121" s="447"/>
    </row>
    <row r="122" spans="4:29" ht="3.75" customHeight="1">
      <c r="D122" s="460"/>
      <c r="E122" s="460"/>
      <c r="F122" s="460"/>
      <c r="G122" s="460"/>
      <c r="H122" s="460"/>
      <c r="I122" s="460"/>
      <c r="J122" s="460"/>
      <c r="K122" s="460"/>
      <c r="L122" s="460"/>
      <c r="M122" s="460"/>
      <c r="N122" s="460"/>
      <c r="O122" s="460"/>
      <c r="P122" s="460"/>
      <c r="Q122" s="460"/>
      <c r="R122" s="460"/>
      <c r="S122" s="460"/>
      <c r="T122" s="460">
        <f>+'[1]Segmentos LN resumen'!D121-P122</f>
        <v>0</v>
      </c>
      <c r="U122" s="460">
        <f>+'[1]Segmentos LN resumen'!E121-Q122</f>
        <v>0</v>
      </c>
      <c r="W122" s="460"/>
      <c r="AA122" s="447"/>
      <c r="AB122" s="447"/>
      <c r="AC122" s="447"/>
    </row>
    <row r="123" spans="2:29" ht="12">
      <c r="B123" s="476"/>
      <c r="C123" s="466" t="s">
        <v>337</v>
      </c>
      <c r="D123" s="478">
        <v>0</v>
      </c>
      <c r="E123" s="479">
        <v>0</v>
      </c>
      <c r="F123" s="478">
        <v>-10001674</v>
      </c>
      <c r="G123" s="479">
        <v>-1562266</v>
      </c>
      <c r="H123" s="478">
        <v>-12849052</v>
      </c>
      <c r="I123" s="479">
        <v>-17092269</v>
      </c>
      <c r="J123" s="478">
        <v>-34839953</v>
      </c>
      <c r="K123" s="479">
        <v>-31495951</v>
      </c>
      <c r="L123" s="478">
        <v>-13340595</v>
      </c>
      <c r="M123" s="479">
        <v>-12772047</v>
      </c>
      <c r="N123" s="478">
        <v>0</v>
      </c>
      <c r="O123" s="479">
        <v>0</v>
      </c>
      <c r="P123" s="478">
        <f>+N123+L123+J123+H123+F123+D123</f>
        <v>-71031274</v>
      </c>
      <c r="Q123" s="479">
        <f>+O123+M123+K123+I123+G123+E123</f>
        <v>-62922533</v>
      </c>
      <c r="R123" s="460"/>
      <c r="S123" s="460"/>
      <c r="T123" s="460">
        <f>+'[1]Segmentos LN resumen'!D122-P123</f>
        <v>0</v>
      </c>
      <c r="U123" s="460">
        <f>+'[1]Segmentos LN resumen'!E122-Q123</f>
        <v>0</v>
      </c>
      <c r="W123" s="460"/>
      <c r="AA123" s="447"/>
      <c r="AB123" s="447"/>
      <c r="AC123" s="447"/>
    </row>
    <row r="124" spans="4:29" ht="4.5" customHeight="1"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>
        <f>+'[1]Segmentos LN resumen'!D123-P124</f>
        <v>0</v>
      </c>
      <c r="U124" s="460">
        <f>+'[1]Segmentos LN resumen'!E123-Q124</f>
        <v>0</v>
      </c>
      <c r="W124" s="460"/>
      <c r="AA124" s="447"/>
      <c r="AB124" s="447"/>
      <c r="AC124" s="447"/>
    </row>
    <row r="125" spans="2:29" ht="12">
      <c r="B125" s="455" t="s">
        <v>338</v>
      </c>
      <c r="C125" s="480"/>
      <c r="D125" s="474">
        <f>+D121+D123</f>
        <v>0</v>
      </c>
      <c r="E125" s="475">
        <f aca="true" t="shared" si="31" ref="E125:Q125">+E121+E123</f>
        <v>0</v>
      </c>
      <c r="F125" s="474">
        <f t="shared" si="31"/>
        <v>16260700</v>
      </c>
      <c r="G125" s="475">
        <f t="shared" si="31"/>
        <v>3777301</v>
      </c>
      <c r="H125" s="474">
        <f t="shared" si="31"/>
        <v>24567020</v>
      </c>
      <c r="I125" s="475">
        <f t="shared" si="31"/>
        <v>32523792</v>
      </c>
      <c r="J125" s="474">
        <f t="shared" si="31"/>
        <v>47216191</v>
      </c>
      <c r="K125" s="475">
        <f t="shared" si="31"/>
        <v>48798791</v>
      </c>
      <c r="L125" s="474">
        <f t="shared" si="31"/>
        <v>35282562</v>
      </c>
      <c r="M125" s="475">
        <f t="shared" si="31"/>
        <v>21013178</v>
      </c>
      <c r="N125" s="474">
        <f t="shared" si="31"/>
        <v>0</v>
      </c>
      <c r="O125" s="475">
        <f t="shared" si="31"/>
        <v>-8773689</v>
      </c>
      <c r="P125" s="474">
        <f t="shared" si="31"/>
        <v>123326473</v>
      </c>
      <c r="Q125" s="475">
        <f t="shared" si="31"/>
        <v>97339373</v>
      </c>
      <c r="R125" s="460"/>
      <c r="S125" s="460"/>
      <c r="T125" s="460">
        <f>+'[1]Segmentos LN resumen'!D124-P125</f>
        <v>0</v>
      </c>
      <c r="U125" s="460">
        <f>+'[1]Segmentos LN resumen'!E124-Q125</f>
        <v>0</v>
      </c>
      <c r="W125" s="460"/>
      <c r="AA125" s="447"/>
      <c r="AB125" s="447"/>
      <c r="AC125" s="447"/>
    </row>
    <row r="126" spans="2:29" ht="12">
      <c r="B126" s="476"/>
      <c r="C126" s="466" t="s">
        <v>339</v>
      </c>
      <c r="D126" s="478">
        <v>0</v>
      </c>
      <c r="E126" s="479">
        <v>0</v>
      </c>
      <c r="F126" s="478">
        <v>0</v>
      </c>
      <c r="G126" s="479">
        <v>0</v>
      </c>
      <c r="H126" s="478">
        <v>0</v>
      </c>
      <c r="I126" s="479">
        <v>0</v>
      </c>
      <c r="J126" s="478">
        <v>0</v>
      </c>
      <c r="K126" s="479">
        <v>0</v>
      </c>
      <c r="L126" s="478">
        <v>0</v>
      </c>
      <c r="M126" s="479">
        <v>0</v>
      </c>
      <c r="N126" s="478">
        <v>0</v>
      </c>
      <c r="O126" s="479">
        <v>0</v>
      </c>
      <c r="P126" s="478">
        <f>+N126+L126+J126+H126+F126+D126</f>
        <v>0</v>
      </c>
      <c r="Q126" s="479">
        <f>+O126+M126+K126+I126+G126+E126</f>
        <v>0</v>
      </c>
      <c r="R126" s="460"/>
      <c r="S126" s="460"/>
      <c r="T126" s="460">
        <f>+'[1]Segmentos LN resumen'!D125-P126</f>
        <v>0</v>
      </c>
      <c r="U126" s="460">
        <f>+'[1]Segmentos LN resumen'!E125-Q126</f>
        <v>0</v>
      </c>
      <c r="W126" s="460"/>
      <c r="AA126" s="447"/>
      <c r="AB126" s="447"/>
      <c r="AC126" s="447"/>
    </row>
    <row r="127" spans="2:29" ht="12">
      <c r="B127" s="455" t="s">
        <v>340</v>
      </c>
      <c r="C127" s="466"/>
      <c r="D127" s="474">
        <f>+D125+D126</f>
        <v>0</v>
      </c>
      <c r="E127" s="475">
        <f aca="true" t="shared" si="32" ref="E127:Q127">+E125+E126</f>
        <v>0</v>
      </c>
      <c r="F127" s="474">
        <f t="shared" si="32"/>
        <v>16260700</v>
      </c>
      <c r="G127" s="475">
        <f t="shared" si="32"/>
        <v>3777301</v>
      </c>
      <c r="H127" s="474">
        <f t="shared" si="32"/>
        <v>24567020</v>
      </c>
      <c r="I127" s="475">
        <f t="shared" si="32"/>
        <v>32523792</v>
      </c>
      <c r="J127" s="474">
        <f t="shared" si="32"/>
        <v>47216191</v>
      </c>
      <c r="K127" s="475">
        <f t="shared" si="32"/>
        <v>48798791</v>
      </c>
      <c r="L127" s="474">
        <f t="shared" si="32"/>
        <v>35282562</v>
      </c>
      <c r="M127" s="475">
        <f t="shared" si="32"/>
        <v>21013178</v>
      </c>
      <c r="N127" s="474">
        <f t="shared" si="32"/>
        <v>0</v>
      </c>
      <c r="O127" s="475">
        <f t="shared" si="32"/>
        <v>-8773689</v>
      </c>
      <c r="P127" s="474">
        <f t="shared" si="32"/>
        <v>123326473</v>
      </c>
      <c r="Q127" s="475">
        <f t="shared" si="32"/>
        <v>97339373</v>
      </c>
      <c r="R127" s="460"/>
      <c r="S127" s="460"/>
      <c r="T127" s="460">
        <f>+'[1]Segmentos LN resumen'!D126-P127</f>
        <v>0</v>
      </c>
      <c r="U127" s="460">
        <f>+'[1]Segmentos LN resumen'!E126-Q127</f>
        <v>0</v>
      </c>
      <c r="W127" s="460"/>
      <c r="AA127" s="447"/>
      <c r="AB127" s="447"/>
      <c r="AC127" s="447"/>
    </row>
    <row r="128" spans="4:29" ht="6" customHeight="1">
      <c r="D128" s="460"/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  <c r="R128" s="460"/>
      <c r="S128" s="460"/>
      <c r="T128" s="460">
        <f>+'[1]Segmentos LN resumen'!D127-P128</f>
        <v>0</v>
      </c>
      <c r="U128" s="460">
        <f>+'[1]Segmentos LN resumen'!E127-Q128</f>
        <v>0</v>
      </c>
      <c r="W128" s="460"/>
      <c r="AA128" s="447"/>
      <c r="AB128" s="447"/>
      <c r="AC128" s="447"/>
    </row>
    <row r="129" spans="2:29" ht="12" hidden="1">
      <c r="B129" s="455"/>
      <c r="C129" s="466" t="s">
        <v>341</v>
      </c>
      <c r="D129" s="474">
        <f aca="true" t="shared" si="33" ref="D129:Q129">+D127</f>
        <v>0</v>
      </c>
      <c r="E129" s="475">
        <f t="shared" si="33"/>
        <v>0</v>
      </c>
      <c r="F129" s="474">
        <f t="shared" si="33"/>
        <v>16260700</v>
      </c>
      <c r="G129" s="475">
        <f t="shared" si="33"/>
        <v>3777301</v>
      </c>
      <c r="H129" s="474">
        <f t="shared" si="33"/>
        <v>24567020</v>
      </c>
      <c r="I129" s="475">
        <f t="shared" si="33"/>
        <v>32523792</v>
      </c>
      <c r="J129" s="474">
        <f t="shared" si="33"/>
        <v>47216191</v>
      </c>
      <c r="K129" s="475">
        <f t="shared" si="33"/>
        <v>48798791</v>
      </c>
      <c r="L129" s="474">
        <f t="shared" si="33"/>
        <v>35282562</v>
      </c>
      <c r="M129" s="475">
        <f t="shared" si="33"/>
        <v>21013178</v>
      </c>
      <c r="N129" s="474">
        <f t="shared" si="33"/>
        <v>0</v>
      </c>
      <c r="O129" s="475">
        <f t="shared" si="33"/>
        <v>-8773689</v>
      </c>
      <c r="P129" s="474">
        <f t="shared" si="33"/>
        <v>123326473</v>
      </c>
      <c r="Q129" s="475">
        <f t="shared" si="33"/>
        <v>97339373</v>
      </c>
      <c r="R129" s="460"/>
      <c r="S129" s="460"/>
      <c r="T129" s="460">
        <f>+'[1]Segmentos LN resumen'!D128-P129</f>
        <v>0</v>
      </c>
      <c r="U129" s="460">
        <f>+'[1]Segmentos LN resumen'!E128-Q129</f>
        <v>0</v>
      </c>
      <c r="W129" s="460"/>
      <c r="AA129" s="447"/>
      <c r="AB129" s="447"/>
      <c r="AC129" s="447"/>
    </row>
    <row r="130" spans="2:29" ht="12" hidden="1">
      <c r="B130" s="476"/>
      <c r="C130" s="480" t="s">
        <v>342</v>
      </c>
      <c r="D130" s="474"/>
      <c r="E130" s="479"/>
      <c r="F130" s="474"/>
      <c r="G130" s="479"/>
      <c r="H130" s="474"/>
      <c r="I130" s="475"/>
      <c r="J130" s="474"/>
      <c r="K130" s="475"/>
      <c r="L130" s="474"/>
      <c r="M130" s="475"/>
      <c r="N130" s="474"/>
      <c r="O130" s="475"/>
      <c r="P130" s="474"/>
      <c r="Q130" s="475"/>
      <c r="R130" s="460"/>
      <c r="S130" s="460"/>
      <c r="T130" s="460"/>
      <c r="U130" s="460"/>
      <c r="W130" s="460"/>
      <c r="AA130" s="447"/>
      <c r="AB130" s="447"/>
      <c r="AC130" s="447"/>
    </row>
    <row r="131" spans="2:29" ht="12" hidden="1">
      <c r="B131" s="476"/>
      <c r="C131" s="480" t="s">
        <v>343</v>
      </c>
      <c r="D131" s="474"/>
      <c r="E131" s="479"/>
      <c r="F131" s="474"/>
      <c r="G131" s="479"/>
      <c r="H131" s="474"/>
      <c r="I131" s="475"/>
      <c r="J131" s="474"/>
      <c r="K131" s="475"/>
      <c r="L131" s="474"/>
      <c r="M131" s="475"/>
      <c r="N131" s="474"/>
      <c r="O131" s="475"/>
      <c r="P131" s="474"/>
      <c r="Q131" s="475"/>
      <c r="R131" s="460"/>
      <c r="S131" s="460"/>
      <c r="T131" s="460"/>
      <c r="U131" s="460"/>
      <c r="W131" s="460"/>
      <c r="AA131" s="447"/>
      <c r="AB131" s="447"/>
      <c r="AC131" s="447"/>
    </row>
    <row r="132" spans="4:29" ht="12" hidden="1">
      <c r="D132" s="460">
        <f aca="true" t="shared" si="34" ref="D132:L132">+D127-D129</f>
        <v>0</v>
      </c>
      <c r="E132" s="460">
        <f t="shared" si="34"/>
        <v>0</v>
      </c>
      <c r="F132" s="460">
        <f t="shared" si="34"/>
        <v>0</v>
      </c>
      <c r="G132" s="460">
        <f t="shared" si="34"/>
        <v>0</v>
      </c>
      <c r="H132" s="460">
        <f t="shared" si="34"/>
        <v>0</v>
      </c>
      <c r="I132" s="460">
        <f t="shared" si="34"/>
        <v>0</v>
      </c>
      <c r="J132" s="460">
        <f t="shared" si="34"/>
        <v>0</v>
      </c>
      <c r="K132" s="460">
        <v>0</v>
      </c>
      <c r="L132" s="460">
        <f t="shared" si="34"/>
        <v>0</v>
      </c>
      <c r="M132" s="460">
        <v>0</v>
      </c>
      <c r="N132" s="460">
        <f>+N127-N129</f>
        <v>0</v>
      </c>
      <c r="O132" s="460">
        <v>0</v>
      </c>
      <c r="P132" s="460">
        <f>+P127-P129</f>
        <v>0</v>
      </c>
      <c r="Q132" s="460"/>
      <c r="R132" s="460"/>
      <c r="S132" s="460"/>
      <c r="T132" s="460"/>
      <c r="W132" s="460"/>
      <c r="AA132" s="447"/>
      <c r="AB132" s="447"/>
      <c r="AC132" s="447"/>
    </row>
    <row r="133" spans="4:29" ht="12" hidden="1">
      <c r="D133" s="507"/>
      <c r="E133" s="507">
        <v>0.00402189019951038</v>
      </c>
      <c r="F133" s="507">
        <v>16260699.96308985</v>
      </c>
      <c r="G133" s="507">
        <v>3777301.248247668</v>
      </c>
      <c r="H133" s="507">
        <v>24567019.933631174</v>
      </c>
      <c r="I133" s="507">
        <v>32523792.406868447</v>
      </c>
      <c r="J133" s="507">
        <v>47216188.66040472</v>
      </c>
      <c r="K133" s="507">
        <v>48798791.043262035</v>
      </c>
      <c r="L133" s="507">
        <v>35282561.82312766</v>
      </c>
      <c r="M133" s="507">
        <v>21013175.61597878</v>
      </c>
      <c r="N133" s="507">
        <v>3.5834769378998317</v>
      </c>
      <c r="O133" s="507">
        <v>-8773688.88652306</v>
      </c>
      <c r="P133" s="507"/>
      <c r="Q133" s="507"/>
      <c r="R133" s="460"/>
      <c r="S133" s="460"/>
      <c r="T133" s="460"/>
      <c r="AA133" s="447"/>
      <c r="AB133" s="447"/>
      <c r="AC133" s="447"/>
    </row>
    <row r="134" spans="4:29" ht="12" hidden="1">
      <c r="D134" s="507"/>
      <c r="E134" s="507">
        <f>+E127-E133</f>
        <v>-0.00402189019951038</v>
      </c>
      <c r="F134" s="507">
        <f aca="true" t="shared" si="35" ref="F134:O134">+F127-F133</f>
        <v>0.036910150200128555</v>
      </c>
      <c r="G134" s="507">
        <f t="shared" si="35"/>
        <v>-0.2482476681470871</v>
      </c>
      <c r="H134" s="507">
        <f t="shared" si="35"/>
        <v>0.06636882573366165</v>
      </c>
      <c r="I134" s="507">
        <f t="shared" si="35"/>
        <v>-0.40686844661831856</v>
      </c>
      <c r="J134" s="507">
        <f t="shared" si="35"/>
        <v>2.339595280587673</v>
      </c>
      <c r="K134" s="507">
        <f t="shared" si="35"/>
        <v>-0.04326203465461731</v>
      </c>
      <c r="L134" s="507">
        <f t="shared" si="35"/>
        <v>0.1768723428249359</v>
      </c>
      <c r="M134" s="507">
        <f t="shared" si="35"/>
        <v>2.38402121886611</v>
      </c>
      <c r="N134" s="507">
        <f t="shared" si="35"/>
        <v>-3.5834769378998317</v>
      </c>
      <c r="O134" s="507">
        <f t="shared" si="35"/>
        <v>-0.1134769394993782</v>
      </c>
      <c r="P134" s="507"/>
      <c r="Q134" s="507"/>
      <c r="R134" s="460"/>
      <c r="S134" s="460"/>
      <c r="T134" s="460"/>
      <c r="AA134" s="447"/>
      <c r="AB134" s="447"/>
      <c r="AC134" s="447"/>
    </row>
    <row r="135" spans="16:29" ht="12">
      <c r="P135" s="460"/>
      <c r="Q135" s="460"/>
      <c r="R135" s="460"/>
      <c r="S135" s="460"/>
      <c r="T135" s="460"/>
      <c r="AA135" s="447"/>
      <c r="AB135" s="447"/>
      <c r="AC135" s="447"/>
    </row>
    <row r="136" spans="16:29" ht="12">
      <c r="P136" s="460"/>
      <c r="Q136" s="460"/>
      <c r="R136" s="460"/>
      <c r="S136" s="460"/>
      <c r="T136" s="460"/>
      <c r="AA136" s="447"/>
      <c r="AB136" s="447"/>
      <c r="AC136" s="447"/>
    </row>
    <row r="137" spans="2:29" ht="12" customHeight="1">
      <c r="B137" s="555" t="s">
        <v>3</v>
      </c>
      <c r="C137" s="556"/>
      <c r="D137" s="557" t="s">
        <v>33</v>
      </c>
      <c r="E137" s="558"/>
      <c r="F137" s="557" t="s">
        <v>10</v>
      </c>
      <c r="G137" s="558"/>
      <c r="H137" s="557" t="s">
        <v>51</v>
      </c>
      <c r="I137" s="558"/>
      <c r="J137" s="557" t="s">
        <v>14</v>
      </c>
      <c r="K137" s="558"/>
      <c r="L137" s="557" t="s">
        <v>12</v>
      </c>
      <c r="M137" s="558"/>
      <c r="N137" s="557" t="s">
        <v>30</v>
      </c>
      <c r="O137" s="558"/>
      <c r="P137" s="557" t="s">
        <v>249</v>
      </c>
      <c r="Q137" s="558"/>
      <c r="R137" s="460"/>
      <c r="S137" s="460"/>
      <c r="AA137" s="447"/>
      <c r="AB137" s="447"/>
      <c r="AC137" s="447"/>
    </row>
    <row r="138" spans="2:29" ht="12">
      <c r="B138" s="563" t="s">
        <v>344</v>
      </c>
      <c r="C138" s="564"/>
      <c r="D138" s="450">
        <v>42460</v>
      </c>
      <c r="E138" s="451">
        <v>42094</v>
      </c>
      <c r="F138" s="450">
        <v>42460</v>
      </c>
      <c r="G138" s="451">
        <v>42094</v>
      </c>
      <c r="H138" s="450">
        <v>42460</v>
      </c>
      <c r="I138" s="451">
        <v>42094</v>
      </c>
      <c r="J138" s="450">
        <v>42460</v>
      </c>
      <c r="K138" s="451">
        <v>42094</v>
      </c>
      <c r="L138" s="450">
        <v>42460</v>
      </c>
      <c r="M138" s="451">
        <v>42094</v>
      </c>
      <c r="N138" s="450">
        <v>42460</v>
      </c>
      <c r="O138" s="451">
        <v>42094</v>
      </c>
      <c r="P138" s="450">
        <v>42460</v>
      </c>
      <c r="Q138" s="451">
        <v>42094</v>
      </c>
      <c r="R138" s="460"/>
      <c r="S138" s="460"/>
      <c r="AA138" s="447"/>
      <c r="AB138" s="447"/>
      <c r="AC138" s="447"/>
    </row>
    <row r="139" spans="2:29" ht="12">
      <c r="B139" s="565"/>
      <c r="C139" s="566"/>
      <c r="D139" s="470" t="s">
        <v>23</v>
      </c>
      <c r="E139" s="471" t="s">
        <v>23</v>
      </c>
      <c r="F139" s="470" t="s">
        <v>23</v>
      </c>
      <c r="G139" s="471" t="s">
        <v>23</v>
      </c>
      <c r="H139" s="470" t="s">
        <v>23</v>
      </c>
      <c r="I139" s="471" t="s">
        <v>23</v>
      </c>
      <c r="J139" s="470" t="s">
        <v>23</v>
      </c>
      <c r="K139" s="471" t="s">
        <v>23</v>
      </c>
      <c r="L139" s="470" t="s">
        <v>23</v>
      </c>
      <c r="M139" s="471" t="s">
        <v>23</v>
      </c>
      <c r="N139" s="472" t="s">
        <v>23</v>
      </c>
      <c r="O139" s="471" t="s">
        <v>23</v>
      </c>
      <c r="P139" s="470" t="s">
        <v>23</v>
      </c>
      <c r="Q139" s="471" t="s">
        <v>23</v>
      </c>
      <c r="R139" s="460"/>
      <c r="S139" s="460"/>
      <c r="AA139" s="447"/>
      <c r="AB139" s="447"/>
      <c r="AC139" s="447"/>
    </row>
    <row r="140" spans="13:29" ht="12">
      <c r="M140" s="479"/>
      <c r="R140" s="460"/>
      <c r="S140" s="460"/>
      <c r="T140" s="460"/>
      <c r="AA140" s="447"/>
      <c r="AB140" s="447"/>
      <c r="AC140" s="447"/>
    </row>
    <row r="141" spans="2:29" ht="12">
      <c r="B141" s="455"/>
      <c r="C141" s="477" t="s">
        <v>345</v>
      </c>
      <c r="D141" s="478">
        <v>147723266</v>
      </c>
      <c r="E141" s="479">
        <v>75554007</v>
      </c>
      <c r="F141" s="478">
        <v>16365972</v>
      </c>
      <c r="G141" s="479">
        <v>38010827</v>
      </c>
      <c r="H141" s="478">
        <v>16514458</v>
      </c>
      <c r="I141" s="479">
        <v>43772751</v>
      </c>
      <c r="J141" s="478">
        <v>86460108</v>
      </c>
      <c r="K141" s="479">
        <v>75924694</v>
      </c>
      <c r="L141" s="478">
        <v>18962126</v>
      </c>
      <c r="M141" s="479">
        <v>25620764</v>
      </c>
      <c r="N141" s="478">
        <v>-49559</v>
      </c>
      <c r="O141" s="479">
        <v>432517</v>
      </c>
      <c r="P141" s="478">
        <f aca="true" t="shared" si="36" ref="P141:Q143">+F141+H141+J141+L141+N141+D141</f>
        <v>285976371</v>
      </c>
      <c r="Q141" s="479">
        <f t="shared" si="36"/>
        <v>259315560</v>
      </c>
      <c r="R141" s="460"/>
      <c r="S141" s="460"/>
      <c r="T141" s="460">
        <f>+P141-'[1]Segmentos LN resumen'!D144</f>
        <v>0</v>
      </c>
      <c r="U141" s="460">
        <f>+Q141-'[1]Segmentos LN resumen'!E144</f>
        <v>0</v>
      </c>
      <c r="W141" s="460"/>
      <c r="AA141" s="447"/>
      <c r="AB141" s="447"/>
      <c r="AC141" s="447"/>
    </row>
    <row r="142" spans="2:29" ht="12">
      <c r="B142" s="455"/>
      <c r="C142" s="477" t="s">
        <v>346</v>
      </c>
      <c r="D142" s="478">
        <v>-45466005</v>
      </c>
      <c r="E142" s="479">
        <v>6459176</v>
      </c>
      <c r="F142" s="478">
        <v>-7390403</v>
      </c>
      <c r="G142" s="479">
        <v>-34128604</v>
      </c>
      <c r="H142" s="478">
        <v>-6479584</v>
      </c>
      <c r="I142" s="479">
        <v>-4476361</v>
      </c>
      <c r="J142" s="478">
        <v>-20169906</v>
      </c>
      <c r="K142" s="479">
        <v>-38871183</v>
      </c>
      <c r="L142" s="478">
        <v>-5730683</v>
      </c>
      <c r="M142" s="479">
        <v>-23975549</v>
      </c>
      <c r="N142" s="478">
        <v>0</v>
      </c>
      <c r="O142" s="479">
        <v>-23145411</v>
      </c>
      <c r="P142" s="478">
        <f t="shared" si="36"/>
        <v>-85236581</v>
      </c>
      <c r="Q142" s="479">
        <f t="shared" si="36"/>
        <v>-118137932</v>
      </c>
      <c r="R142" s="460"/>
      <c r="S142" s="460"/>
      <c r="T142" s="460">
        <f>+P142-'[1]Segmentos LN resumen'!D145</f>
        <v>0</v>
      </c>
      <c r="U142" s="460">
        <f>+Q142-'[1]Segmentos LN resumen'!E145</f>
        <v>0</v>
      </c>
      <c r="W142" s="460"/>
      <c r="AA142" s="447"/>
      <c r="AB142" s="447"/>
      <c r="AC142" s="447"/>
    </row>
    <row r="143" spans="2:29" ht="12">
      <c r="B143" s="455"/>
      <c r="C143" s="477" t="s">
        <v>347</v>
      </c>
      <c r="D143" s="478">
        <v>-152507855</v>
      </c>
      <c r="E143" s="479">
        <v>-120625572</v>
      </c>
      <c r="F143" s="478">
        <v>-3361834</v>
      </c>
      <c r="G143" s="479">
        <v>1937824</v>
      </c>
      <c r="H143" s="478">
        <v>-8538119</v>
      </c>
      <c r="I143" s="479">
        <v>-52896729</v>
      </c>
      <c r="J143" s="478">
        <v>5973448</v>
      </c>
      <c r="K143" s="479">
        <v>-185298883</v>
      </c>
      <c r="L143" s="478">
        <v>-19316988</v>
      </c>
      <c r="M143" s="479">
        <v>-16920997</v>
      </c>
      <c r="N143" s="478">
        <v>0</v>
      </c>
      <c r="O143" s="479">
        <v>22645747</v>
      </c>
      <c r="P143" s="478">
        <f t="shared" si="36"/>
        <v>-177751348</v>
      </c>
      <c r="Q143" s="479">
        <f t="shared" si="36"/>
        <v>-351158610</v>
      </c>
      <c r="R143" s="460"/>
      <c r="S143" s="460"/>
      <c r="T143" s="460">
        <f>+P143-'[1]Segmentos LN resumen'!D146</f>
        <v>0</v>
      </c>
      <c r="U143" s="460">
        <f>+Q143-'[1]Segmentos LN resumen'!E146</f>
        <v>0</v>
      </c>
      <c r="W143" s="460"/>
      <c r="AA143" s="447"/>
      <c r="AB143" s="447"/>
      <c r="AC143" s="447"/>
    </row>
    <row r="144" spans="16:29" ht="12">
      <c r="P144" s="460"/>
      <c r="Q144" s="460"/>
      <c r="R144" s="460"/>
      <c r="S144" s="460"/>
      <c r="AA144" s="447"/>
      <c r="AB144" s="447"/>
      <c r="AC144" s="447"/>
    </row>
    <row r="145" spans="18:29" ht="12">
      <c r="R145" s="460"/>
      <c r="S145" s="460"/>
      <c r="T145" s="460"/>
      <c r="U145" s="460"/>
      <c r="V145" s="460"/>
      <c r="AA145" s="447"/>
      <c r="AB145" s="447"/>
      <c r="AC145" s="447"/>
    </row>
    <row r="146" spans="18:29" ht="12">
      <c r="R146" s="460"/>
      <c r="S146" s="460"/>
      <c r="V146" s="460"/>
      <c r="W146" s="460"/>
      <c r="X146" s="460"/>
      <c r="AA146" s="447"/>
      <c r="AB146" s="447"/>
      <c r="AC146" s="447"/>
    </row>
    <row r="147" spans="22:29" ht="12">
      <c r="V147" s="460"/>
      <c r="W147" s="460"/>
      <c r="X147" s="460"/>
      <c r="AA147" s="447"/>
      <c r="AB147" s="447"/>
      <c r="AC147" s="447"/>
    </row>
    <row r="148" spans="22:29" ht="12">
      <c r="V148" s="460"/>
      <c r="W148" s="460"/>
      <c r="X148" s="460"/>
      <c r="AA148" s="447"/>
      <c r="AB148" s="447"/>
      <c r="AC148" s="447"/>
    </row>
    <row r="149" spans="22:29" ht="12">
      <c r="V149" s="460"/>
      <c r="W149" s="460"/>
      <c r="X149" s="460"/>
      <c r="AA149" s="447"/>
      <c r="AB149" s="447"/>
      <c r="AC149" s="447"/>
    </row>
    <row r="150" spans="22:29" ht="12">
      <c r="V150" s="460"/>
      <c r="W150" s="460"/>
      <c r="X150" s="460"/>
      <c r="AA150" s="447"/>
      <c r="AB150" s="447"/>
      <c r="AC150" s="447"/>
    </row>
    <row r="151" spans="4:29" ht="12" hidden="1">
      <c r="D151" s="460">
        <f>+D83+D91+D92+D93+D97+D98</f>
        <v>0</v>
      </c>
      <c r="E151" s="460">
        <f>+E83+E91+E92+E93+E97+E98</f>
        <v>0</v>
      </c>
      <c r="F151" s="460"/>
      <c r="G151" s="460">
        <f>+F83+F91+F92+F93+F97+F98</f>
        <v>-45288712</v>
      </c>
      <c r="H151" s="460">
        <f>+G83+G91+G92+G93+G97+G98</f>
        <v>-44756210</v>
      </c>
      <c r="I151" s="460"/>
      <c r="J151" s="460">
        <f>+H83+H91+H92+H93+H97+H98</f>
        <v>-47505470</v>
      </c>
      <c r="K151" s="460">
        <f>+I83+I91+I92+I93+I97+I98</f>
        <v>-40951677</v>
      </c>
      <c r="L151" s="460"/>
      <c r="M151" s="460">
        <f>+J83+J91+J92+J93+J97+J98</f>
        <v>-132668020</v>
      </c>
      <c r="N151" s="460">
        <f>+K83+K91+K92+K93+K97+K98</f>
        <v>-68959685</v>
      </c>
      <c r="O151" s="460"/>
      <c r="P151" s="460">
        <f>+L83+L91+L92+L93+L97+L98</f>
        <v>-78185287</v>
      </c>
      <c r="Q151" s="460">
        <f>+M83+M91+M92+M93+M97+M98</f>
        <v>-59703817</v>
      </c>
      <c r="R151" s="460"/>
      <c r="S151" s="460">
        <f>+N83+N91+N92+N93+N97+N98</f>
        <v>0</v>
      </c>
      <c r="T151" s="460">
        <f>+O83+O91+O92+O93+O97+O98</f>
        <v>-531401</v>
      </c>
      <c r="U151" s="460"/>
      <c r="V151" s="460">
        <f>+P83+P91+P92+P93+P97+P98</f>
        <v>-303647489</v>
      </c>
      <c r="W151" s="460">
        <f>+R83+R91+R92+R93+R97+R98</f>
        <v>0</v>
      </c>
      <c r="X151" s="460"/>
      <c r="AA151" s="447"/>
      <c r="AB151" s="447"/>
      <c r="AC151" s="447"/>
    </row>
    <row r="152" spans="26:29" ht="12" hidden="1">
      <c r="Z152" s="460"/>
      <c r="AC152" s="447"/>
    </row>
    <row r="153" ht="12" hidden="1"/>
  </sheetData>
  <sheetProtection/>
  <mergeCells count="41">
    <mergeCell ref="N137:O137"/>
    <mergeCell ref="L72:M72"/>
    <mergeCell ref="B138:C139"/>
    <mergeCell ref="P72:Q72"/>
    <mergeCell ref="B73:C74"/>
    <mergeCell ref="B137:C137"/>
    <mergeCell ref="D137:E137"/>
    <mergeCell ref="F137:G137"/>
    <mergeCell ref="H137:I137"/>
    <mergeCell ref="J137:K137"/>
    <mergeCell ref="L137:M137"/>
    <mergeCell ref="L34:M34"/>
    <mergeCell ref="P137:Q137"/>
    <mergeCell ref="P34:Q34"/>
    <mergeCell ref="B35:C36"/>
    <mergeCell ref="D71:Q71"/>
    <mergeCell ref="B72:C72"/>
    <mergeCell ref="D72:E72"/>
    <mergeCell ref="F72:G72"/>
    <mergeCell ref="H72:I72"/>
    <mergeCell ref="J72:K72"/>
    <mergeCell ref="N3:O3"/>
    <mergeCell ref="N72:O72"/>
    <mergeCell ref="B4:C5"/>
    <mergeCell ref="B33:C33"/>
    <mergeCell ref="D33:Q33"/>
    <mergeCell ref="B34:C34"/>
    <mergeCell ref="D34:E34"/>
    <mergeCell ref="F34:G34"/>
    <mergeCell ref="H34:I34"/>
    <mergeCell ref="J34:K34"/>
    <mergeCell ref="P3:Q3"/>
    <mergeCell ref="N34:O34"/>
    <mergeCell ref="B2:C2"/>
    <mergeCell ref="D2:Q2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I1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447" customWidth="1"/>
    <col min="2" max="2" width="2.8515625" style="447" customWidth="1"/>
    <col min="3" max="3" width="70.140625" style="447" customWidth="1"/>
    <col min="4" max="32" width="14.8515625" style="447" customWidth="1"/>
    <col min="33" max="34" width="12.00390625" style="447" bestFit="1" customWidth="1"/>
    <col min="35" max="35" width="11.421875" style="447" bestFit="1" customWidth="1"/>
    <col min="36" max="36" width="16.421875" style="447" bestFit="1" customWidth="1"/>
    <col min="37" max="37" width="16.421875" style="447" customWidth="1"/>
    <col min="38" max="38" width="13.421875" style="447" bestFit="1" customWidth="1"/>
    <col min="39" max="39" width="11.421875" style="447" customWidth="1"/>
    <col min="40" max="40" width="15.8515625" style="447" bestFit="1" customWidth="1"/>
    <col min="41" max="16384" width="11.421875" style="447" customWidth="1"/>
  </cols>
  <sheetData>
    <row r="1" spans="18:19" ht="12">
      <c r="R1" s="460"/>
      <c r="S1" s="460"/>
    </row>
    <row r="2" spans="2:19" ht="18" customHeight="1">
      <c r="B2" s="455" t="s">
        <v>351</v>
      </c>
      <c r="C2" s="508"/>
      <c r="D2" s="579" t="s">
        <v>29</v>
      </c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1"/>
      <c r="R2" s="460"/>
      <c r="S2" s="460"/>
    </row>
    <row r="3" spans="2:19" ht="12" customHeight="1">
      <c r="B3" s="555" t="s">
        <v>3</v>
      </c>
      <c r="C3" s="556"/>
      <c r="D3" s="493" t="s">
        <v>33</v>
      </c>
      <c r="E3" s="494"/>
      <c r="F3" s="493" t="s">
        <v>10</v>
      </c>
      <c r="G3" s="494"/>
      <c r="H3" s="493" t="s">
        <v>51</v>
      </c>
      <c r="I3" s="494"/>
      <c r="J3" s="493" t="s">
        <v>14</v>
      </c>
      <c r="K3" s="494"/>
      <c r="L3" s="493" t="s">
        <v>12</v>
      </c>
      <c r="M3" s="494"/>
      <c r="N3" s="493" t="s">
        <v>30</v>
      </c>
      <c r="O3" s="494"/>
      <c r="P3" s="493" t="s">
        <v>249</v>
      </c>
      <c r="Q3" s="494"/>
      <c r="R3" s="460"/>
      <c r="S3" s="460"/>
    </row>
    <row r="4" spans="2:19" ht="12" customHeight="1">
      <c r="B4" s="559" t="s">
        <v>250</v>
      </c>
      <c r="C4" s="560"/>
      <c r="D4" s="450">
        <f>+'[1]Segmentos pais'!D4</f>
        <v>42460</v>
      </c>
      <c r="E4" s="451">
        <f>+'[1]Segmentos LN Generacion'!E4</f>
        <v>42369</v>
      </c>
      <c r="F4" s="450">
        <f aca="true" t="shared" si="0" ref="F4:Q4">+D4</f>
        <v>42460</v>
      </c>
      <c r="G4" s="451">
        <f t="shared" si="0"/>
        <v>42369</v>
      </c>
      <c r="H4" s="450">
        <f t="shared" si="0"/>
        <v>42460</v>
      </c>
      <c r="I4" s="451">
        <f t="shared" si="0"/>
        <v>42369</v>
      </c>
      <c r="J4" s="450">
        <f t="shared" si="0"/>
        <v>42460</v>
      </c>
      <c r="K4" s="451">
        <f t="shared" si="0"/>
        <v>42369</v>
      </c>
      <c r="L4" s="450">
        <f t="shared" si="0"/>
        <v>42460</v>
      </c>
      <c r="M4" s="451">
        <f t="shared" si="0"/>
        <v>42369</v>
      </c>
      <c r="N4" s="450">
        <f t="shared" si="0"/>
        <v>42460</v>
      </c>
      <c r="O4" s="451">
        <f t="shared" si="0"/>
        <v>42369</v>
      </c>
      <c r="P4" s="450">
        <f t="shared" si="0"/>
        <v>42460</v>
      </c>
      <c r="Q4" s="451">
        <f t="shared" si="0"/>
        <v>42369</v>
      </c>
      <c r="R4" s="460"/>
      <c r="S4" s="460"/>
    </row>
    <row r="5" spans="2:19" ht="12">
      <c r="B5" s="561"/>
      <c r="C5" s="562"/>
      <c r="D5" s="452" t="s">
        <v>23</v>
      </c>
      <c r="E5" s="454" t="s">
        <v>23</v>
      </c>
      <c r="F5" s="452" t="s">
        <v>23</v>
      </c>
      <c r="G5" s="454" t="s">
        <v>23</v>
      </c>
      <c r="H5" s="452" t="s">
        <v>23</v>
      </c>
      <c r="I5" s="454" t="s">
        <v>23</v>
      </c>
      <c r="J5" s="452" t="s">
        <v>23</v>
      </c>
      <c r="K5" s="454" t="s">
        <v>23</v>
      </c>
      <c r="L5" s="452" t="s">
        <v>23</v>
      </c>
      <c r="M5" s="454" t="s">
        <v>23</v>
      </c>
      <c r="N5" s="452" t="s">
        <v>23</v>
      </c>
      <c r="O5" s="454" t="s">
        <v>23</v>
      </c>
      <c r="P5" s="452" t="s">
        <v>23</v>
      </c>
      <c r="Q5" s="454" t="s">
        <v>23</v>
      </c>
      <c r="R5" s="460"/>
      <c r="S5" s="460"/>
    </row>
    <row r="6" spans="2:22" ht="12">
      <c r="B6" s="455" t="s">
        <v>251</v>
      </c>
      <c r="C6" s="456"/>
      <c r="D6" s="478">
        <f aca="true" t="shared" si="1" ref="D6:Q6">SUM(D7:D15)</f>
        <v>0</v>
      </c>
      <c r="E6" s="479">
        <f t="shared" si="1"/>
        <v>1068956933</v>
      </c>
      <c r="F6" s="478">
        <f t="shared" si="1"/>
        <v>183401171</v>
      </c>
      <c r="G6" s="479">
        <f t="shared" si="1"/>
        <v>191441460</v>
      </c>
      <c r="H6" s="478">
        <f t="shared" si="1"/>
        <v>681929362</v>
      </c>
      <c r="I6" s="479">
        <f t="shared" si="1"/>
        <v>653342371</v>
      </c>
      <c r="J6" s="478">
        <f t="shared" si="1"/>
        <v>185318060</v>
      </c>
      <c r="K6" s="479">
        <f t="shared" si="1"/>
        <v>207553675</v>
      </c>
      <c r="L6" s="478">
        <f t="shared" si="1"/>
        <v>122411614</v>
      </c>
      <c r="M6" s="479">
        <f t="shared" si="1"/>
        <v>116371663</v>
      </c>
      <c r="N6" s="478">
        <f t="shared" si="1"/>
        <v>-1809847</v>
      </c>
      <c r="O6" s="479">
        <f t="shared" si="1"/>
        <v>-4417595</v>
      </c>
      <c r="P6" s="474">
        <f t="shared" si="1"/>
        <v>1171250360</v>
      </c>
      <c r="Q6" s="479">
        <f t="shared" si="1"/>
        <v>2233248507</v>
      </c>
      <c r="R6" s="460"/>
      <c r="S6" s="460"/>
      <c r="T6" s="460">
        <f>+'[1]Segmentos LN resumen'!F6-P6</f>
        <v>0</v>
      </c>
      <c r="U6" s="460">
        <f>+'[1]Segmentos LN resumen'!G6-Q6</f>
        <v>0</v>
      </c>
      <c r="V6" s="460"/>
    </row>
    <row r="7" spans="2:22" ht="12">
      <c r="B7" s="461"/>
      <c r="C7" s="456" t="s">
        <v>252</v>
      </c>
      <c r="D7" s="478">
        <v>0</v>
      </c>
      <c r="E7" s="496">
        <v>10694452</v>
      </c>
      <c r="F7" s="478">
        <v>30912708</v>
      </c>
      <c r="G7" s="496">
        <v>24665201</v>
      </c>
      <c r="H7" s="478">
        <v>115373885</v>
      </c>
      <c r="I7" s="496">
        <v>34293476</v>
      </c>
      <c r="J7" s="478">
        <v>49646388</v>
      </c>
      <c r="K7" s="496">
        <v>89987572</v>
      </c>
      <c r="L7" s="478">
        <v>10264431</v>
      </c>
      <c r="M7" s="496">
        <v>14818083</v>
      </c>
      <c r="N7" s="478">
        <v>0</v>
      </c>
      <c r="O7" s="496">
        <v>0</v>
      </c>
      <c r="P7" s="474">
        <f aca="true" t="shared" si="2" ref="P7:Q15">+D7+F7+H7+J7+L7+N7</f>
        <v>206197412</v>
      </c>
      <c r="Q7" s="475">
        <f t="shared" si="2"/>
        <v>174458784</v>
      </c>
      <c r="R7" s="460"/>
      <c r="S7" s="460"/>
      <c r="T7" s="460">
        <f>+'[1]Segmentos LN resumen'!F7-P7</f>
        <v>0</v>
      </c>
      <c r="U7" s="460">
        <f>+'[1]Segmentos LN resumen'!G7-Q7</f>
        <v>0</v>
      </c>
      <c r="V7" s="460"/>
    </row>
    <row r="8" spans="2:22" ht="12">
      <c r="B8" s="461"/>
      <c r="C8" s="456" t="s">
        <v>253</v>
      </c>
      <c r="D8" s="478">
        <v>0</v>
      </c>
      <c r="E8" s="496">
        <v>188143</v>
      </c>
      <c r="F8" s="478">
        <v>2159511</v>
      </c>
      <c r="G8" s="496">
        <v>694177</v>
      </c>
      <c r="H8" s="478">
        <v>19172531</v>
      </c>
      <c r="I8" s="496">
        <v>33244064</v>
      </c>
      <c r="J8" s="478">
        <v>24767</v>
      </c>
      <c r="K8" s="496">
        <v>44985</v>
      </c>
      <c r="L8" s="478">
        <v>0</v>
      </c>
      <c r="M8" s="496">
        <v>0</v>
      </c>
      <c r="N8" s="478">
        <v>0</v>
      </c>
      <c r="O8" s="496">
        <v>0</v>
      </c>
      <c r="P8" s="474">
        <f t="shared" si="2"/>
        <v>21356809</v>
      </c>
      <c r="Q8" s="475">
        <f t="shared" si="2"/>
        <v>34171369</v>
      </c>
      <c r="R8" s="460"/>
      <c r="S8" s="460"/>
      <c r="T8" s="460">
        <f>+'[1]Segmentos LN resumen'!F8-P8</f>
        <v>0</v>
      </c>
      <c r="U8" s="460">
        <f>+'[1]Segmentos LN resumen'!G8-Q8</f>
        <v>0</v>
      </c>
      <c r="V8" s="460"/>
    </row>
    <row r="9" spans="2:22" ht="12">
      <c r="B9" s="461"/>
      <c r="C9" s="456" t="s">
        <v>254</v>
      </c>
      <c r="D9" s="478">
        <v>0</v>
      </c>
      <c r="E9" s="496">
        <v>0</v>
      </c>
      <c r="F9" s="478">
        <v>1657442</v>
      </c>
      <c r="G9" s="496">
        <v>1261261</v>
      </c>
      <c r="H9" s="478">
        <v>66610313</v>
      </c>
      <c r="I9" s="496">
        <v>65958327</v>
      </c>
      <c r="J9" s="478">
        <v>2663633</v>
      </c>
      <c r="K9" s="496">
        <v>1912501</v>
      </c>
      <c r="L9" s="478">
        <v>5625002</v>
      </c>
      <c r="M9" s="496">
        <v>2944189</v>
      </c>
      <c r="N9" s="478">
        <v>0</v>
      </c>
      <c r="O9" s="496">
        <v>0</v>
      </c>
      <c r="P9" s="474">
        <f t="shared" si="2"/>
        <v>76556390</v>
      </c>
      <c r="Q9" s="475">
        <f t="shared" si="2"/>
        <v>72076278</v>
      </c>
      <c r="R9" s="460"/>
      <c r="S9" s="460"/>
      <c r="T9" s="460">
        <f>+'[1]Segmentos LN resumen'!F9-P9</f>
        <v>0</v>
      </c>
      <c r="U9" s="460">
        <f>+'[1]Segmentos LN resumen'!G9-Q9</f>
        <v>0</v>
      </c>
      <c r="V9" s="460"/>
    </row>
    <row r="10" spans="2:22" ht="12">
      <c r="B10" s="461"/>
      <c r="C10" s="456" t="s">
        <v>255</v>
      </c>
      <c r="D10" s="478">
        <v>0</v>
      </c>
      <c r="E10" s="496">
        <v>105</v>
      </c>
      <c r="F10" s="478">
        <v>131375468</v>
      </c>
      <c r="G10" s="496">
        <v>124663167</v>
      </c>
      <c r="H10" s="478">
        <v>469466714</v>
      </c>
      <c r="I10" s="496">
        <v>508562286</v>
      </c>
      <c r="J10" s="478">
        <v>110808955</v>
      </c>
      <c r="K10" s="496">
        <v>99124879</v>
      </c>
      <c r="L10" s="478">
        <v>79415755</v>
      </c>
      <c r="M10" s="496">
        <v>69883209</v>
      </c>
      <c r="N10" s="478">
        <v>-40410</v>
      </c>
      <c r="O10" s="496">
        <v>52925</v>
      </c>
      <c r="P10" s="474">
        <f t="shared" si="2"/>
        <v>791026482</v>
      </c>
      <c r="Q10" s="475">
        <f t="shared" si="2"/>
        <v>802286571</v>
      </c>
      <c r="R10" s="460"/>
      <c r="S10" s="460"/>
      <c r="T10" s="460">
        <f>+'[1]Segmentos LN resumen'!F10-P10</f>
        <v>0</v>
      </c>
      <c r="U10" s="460">
        <f>+'[1]Segmentos LN resumen'!G10-Q10</f>
        <v>0</v>
      </c>
      <c r="V10" s="460"/>
    </row>
    <row r="11" spans="2:22" ht="12">
      <c r="B11" s="461"/>
      <c r="C11" s="456" t="s">
        <v>256</v>
      </c>
      <c r="D11" s="478">
        <v>0</v>
      </c>
      <c r="E11" s="496">
        <v>8208642</v>
      </c>
      <c r="F11" s="478">
        <v>412536</v>
      </c>
      <c r="G11" s="496">
        <v>239991</v>
      </c>
      <c r="H11" s="478">
        <v>535627</v>
      </c>
      <c r="I11" s="496">
        <v>1564236</v>
      </c>
      <c r="J11" s="478">
        <v>3189749</v>
      </c>
      <c r="K11" s="496">
        <v>2829584</v>
      </c>
      <c r="L11" s="478">
        <v>17274112</v>
      </c>
      <c r="M11" s="496">
        <v>19302467</v>
      </c>
      <c r="N11" s="478">
        <v>-1769437</v>
      </c>
      <c r="O11" s="496">
        <v>-4468556</v>
      </c>
      <c r="P11" s="474">
        <f t="shared" si="2"/>
        <v>19642587</v>
      </c>
      <c r="Q11" s="475">
        <f t="shared" si="2"/>
        <v>27676364</v>
      </c>
      <c r="R11" s="460"/>
      <c r="S11" s="460"/>
      <c r="T11" s="460">
        <f>+'[1]Segmentos LN resumen'!F11-P11</f>
        <v>0</v>
      </c>
      <c r="U11" s="460">
        <f>+'[1]Segmentos LN resumen'!G11-Q11</f>
        <v>0</v>
      </c>
      <c r="V11" s="460"/>
    </row>
    <row r="12" spans="2:22" ht="12">
      <c r="B12" s="461"/>
      <c r="C12" s="456" t="s">
        <v>257</v>
      </c>
      <c r="D12" s="478">
        <v>0</v>
      </c>
      <c r="E12" s="496">
        <v>0</v>
      </c>
      <c r="F12" s="478">
        <v>14542485</v>
      </c>
      <c r="G12" s="496">
        <v>37440101</v>
      </c>
      <c r="H12" s="478">
        <v>1285795</v>
      </c>
      <c r="I12" s="496">
        <v>673996</v>
      </c>
      <c r="J12" s="478">
        <v>18984568</v>
      </c>
      <c r="K12" s="496">
        <v>13654154</v>
      </c>
      <c r="L12" s="478">
        <v>9823498</v>
      </c>
      <c r="M12" s="496">
        <v>9416923</v>
      </c>
      <c r="N12" s="478">
        <v>0</v>
      </c>
      <c r="O12" s="496">
        <v>0</v>
      </c>
      <c r="P12" s="474">
        <f t="shared" si="2"/>
        <v>44636346</v>
      </c>
      <c r="Q12" s="475">
        <f t="shared" si="2"/>
        <v>61185174</v>
      </c>
      <c r="R12" s="460"/>
      <c r="S12" s="460"/>
      <c r="T12" s="460">
        <f>+'[1]Segmentos LN resumen'!F12-P12</f>
        <v>0</v>
      </c>
      <c r="U12" s="460">
        <f>+'[1]Segmentos LN resumen'!G12-Q12</f>
        <v>0</v>
      </c>
      <c r="V12" s="460"/>
    </row>
    <row r="13" spans="2:22" ht="12">
      <c r="B13" s="461"/>
      <c r="C13" s="456" t="s">
        <v>258</v>
      </c>
      <c r="D13" s="478">
        <v>0</v>
      </c>
      <c r="E13" s="496">
        <v>431522</v>
      </c>
      <c r="F13" s="478">
        <v>2341021</v>
      </c>
      <c r="G13" s="496">
        <v>2477562</v>
      </c>
      <c r="H13" s="478">
        <v>9484497</v>
      </c>
      <c r="I13" s="496">
        <v>9045986</v>
      </c>
      <c r="J13" s="478">
        <v>0</v>
      </c>
      <c r="K13" s="496">
        <v>0</v>
      </c>
      <c r="L13" s="478">
        <v>8816</v>
      </c>
      <c r="M13" s="496">
        <v>6792</v>
      </c>
      <c r="N13" s="478">
        <v>0</v>
      </c>
      <c r="O13" s="496">
        <v>0</v>
      </c>
      <c r="P13" s="474">
        <f t="shared" si="2"/>
        <v>11834334</v>
      </c>
      <c r="Q13" s="475">
        <f t="shared" si="2"/>
        <v>11961862</v>
      </c>
      <c r="R13" s="460"/>
      <c r="S13" s="460"/>
      <c r="T13" s="460">
        <f>+'[1]Segmentos LN resumen'!F13-P13</f>
        <v>0</v>
      </c>
      <c r="U13" s="460">
        <f>+'[1]Segmentos LN resumen'!G13-Q13</f>
        <v>0</v>
      </c>
      <c r="V13" s="460"/>
    </row>
    <row r="14" spans="17:19" ht="12">
      <c r="Q14" s="465"/>
      <c r="R14" s="460"/>
      <c r="S14" s="460"/>
    </row>
    <row r="15" spans="2:22" ht="24">
      <c r="B15" s="461"/>
      <c r="C15" s="466" t="s">
        <v>259</v>
      </c>
      <c r="D15" s="478">
        <v>0</v>
      </c>
      <c r="E15" s="496">
        <v>1049434069</v>
      </c>
      <c r="F15" s="478">
        <v>0</v>
      </c>
      <c r="G15" s="496">
        <v>0</v>
      </c>
      <c r="H15" s="478">
        <v>0</v>
      </c>
      <c r="I15" s="496">
        <v>0</v>
      </c>
      <c r="J15" s="478">
        <v>0</v>
      </c>
      <c r="K15" s="496"/>
      <c r="L15" s="478">
        <v>0</v>
      </c>
      <c r="M15" s="496">
        <v>0</v>
      </c>
      <c r="N15" s="478">
        <v>0</v>
      </c>
      <c r="O15" s="496">
        <v>-1964</v>
      </c>
      <c r="P15" s="474">
        <f t="shared" si="2"/>
        <v>0</v>
      </c>
      <c r="Q15" s="475">
        <f t="shared" si="2"/>
        <v>1049432105</v>
      </c>
      <c r="R15" s="460"/>
      <c r="S15" s="460"/>
      <c r="T15" s="460">
        <f>+'[1]Segmentos LN resumen'!F15-P15</f>
        <v>0</v>
      </c>
      <c r="U15" s="460">
        <f>+'[1]Segmentos LN resumen'!G15-Q15</f>
        <v>0</v>
      </c>
      <c r="V15" s="460"/>
    </row>
    <row r="16" spans="17:19" ht="12">
      <c r="Q16" s="465"/>
      <c r="R16" s="460"/>
      <c r="S16" s="460"/>
    </row>
    <row r="17" spans="2:22" ht="12">
      <c r="B17" s="497" t="s">
        <v>260</v>
      </c>
      <c r="D17" s="478">
        <f>SUM(D18:D27)</f>
        <v>0</v>
      </c>
      <c r="E17" s="479">
        <f aca="true" t="shared" si="3" ref="E17:Q17">SUM(E18:E27)</f>
        <v>462047875</v>
      </c>
      <c r="F17" s="478">
        <f>SUM(F18:F27)</f>
        <v>395553006</v>
      </c>
      <c r="G17" s="479">
        <f t="shared" si="3"/>
        <v>443412233</v>
      </c>
      <c r="H17" s="478">
        <f>SUM(H18:H27)</f>
        <v>1724798940</v>
      </c>
      <c r="I17" s="479">
        <f t="shared" si="3"/>
        <v>1662603605</v>
      </c>
      <c r="J17" s="478">
        <f t="shared" si="3"/>
        <v>860215744</v>
      </c>
      <c r="K17" s="479">
        <f t="shared" si="3"/>
        <v>847774289</v>
      </c>
      <c r="L17" s="478">
        <f t="shared" si="3"/>
        <v>661306041</v>
      </c>
      <c r="M17" s="479">
        <f t="shared" si="3"/>
        <v>675858105</v>
      </c>
      <c r="N17" s="478">
        <f t="shared" si="3"/>
        <v>0</v>
      </c>
      <c r="O17" s="475">
        <f t="shared" si="3"/>
        <v>0</v>
      </c>
      <c r="P17" s="474">
        <f t="shared" si="3"/>
        <v>3641873731</v>
      </c>
      <c r="Q17" s="475">
        <f t="shared" si="3"/>
        <v>4091696107</v>
      </c>
      <c r="R17" s="460"/>
      <c r="S17" s="460"/>
      <c r="T17" s="460">
        <f>+'[1]Segmentos LN resumen'!F17-P17</f>
        <v>0</v>
      </c>
      <c r="U17" s="460">
        <f>+'[1]Segmentos LN resumen'!G17-Q17</f>
        <v>0</v>
      </c>
      <c r="V17" s="460"/>
    </row>
    <row r="18" spans="2:22" ht="12">
      <c r="B18" s="461"/>
      <c r="C18" s="456" t="s">
        <v>261</v>
      </c>
      <c r="D18" s="478">
        <v>0</v>
      </c>
      <c r="E18" s="496">
        <v>0</v>
      </c>
      <c r="F18" s="478">
        <v>21972</v>
      </c>
      <c r="G18" s="496">
        <v>21751</v>
      </c>
      <c r="H18" s="478">
        <v>522457062</v>
      </c>
      <c r="I18" s="496">
        <v>488858930</v>
      </c>
      <c r="J18" s="478">
        <v>8293</v>
      </c>
      <c r="K18" s="496">
        <v>3620</v>
      </c>
      <c r="L18" s="478">
        <v>0</v>
      </c>
      <c r="M18" s="496">
        <v>0</v>
      </c>
      <c r="N18" s="478">
        <v>0</v>
      </c>
      <c r="O18" s="496">
        <v>0</v>
      </c>
      <c r="P18" s="474">
        <f aca="true" t="shared" si="4" ref="P18:Q27">+D18+F18+H18+J18+L18+N18</f>
        <v>522487327</v>
      </c>
      <c r="Q18" s="475">
        <f t="shared" si="4"/>
        <v>488884301</v>
      </c>
      <c r="R18" s="460"/>
      <c r="S18" s="460"/>
      <c r="T18" s="460">
        <f>+'[1]Segmentos LN resumen'!F18-P18</f>
        <v>0</v>
      </c>
      <c r="U18" s="460">
        <f>+'[1]Segmentos LN resumen'!G18-Q18</f>
        <v>0</v>
      </c>
      <c r="V18" s="460"/>
    </row>
    <row r="19" spans="2:22" ht="12">
      <c r="B19" s="461"/>
      <c r="C19" s="456" t="s">
        <v>262</v>
      </c>
      <c r="D19" s="478">
        <v>0</v>
      </c>
      <c r="E19" s="496">
        <v>0</v>
      </c>
      <c r="F19" s="478">
        <v>274108</v>
      </c>
      <c r="G19" s="496">
        <v>326850</v>
      </c>
      <c r="H19" s="478">
        <v>56424221</v>
      </c>
      <c r="I19" s="496">
        <v>52122099</v>
      </c>
      <c r="J19" s="478">
        <v>2284495</v>
      </c>
      <c r="K19" s="496">
        <v>2292399</v>
      </c>
      <c r="L19" s="478">
        <v>0</v>
      </c>
      <c r="M19" s="496">
        <v>0</v>
      </c>
      <c r="N19" s="478">
        <v>0</v>
      </c>
      <c r="O19" s="496">
        <v>0</v>
      </c>
      <c r="P19" s="474">
        <f t="shared" si="4"/>
        <v>58982824</v>
      </c>
      <c r="Q19" s="475">
        <f t="shared" si="4"/>
        <v>54741348</v>
      </c>
      <c r="R19" s="460"/>
      <c r="S19" s="460"/>
      <c r="T19" s="460">
        <f>+'[1]Segmentos LN resumen'!F19-P19</f>
        <v>0</v>
      </c>
      <c r="U19" s="460">
        <f>+'[1]Segmentos LN resumen'!G19-Q19</f>
        <v>0</v>
      </c>
      <c r="V19" s="460"/>
    </row>
    <row r="20" spans="2:22" ht="12">
      <c r="B20" s="461"/>
      <c r="C20" s="456" t="s">
        <v>263</v>
      </c>
      <c r="D20" s="478">
        <v>0</v>
      </c>
      <c r="E20" s="496">
        <v>0</v>
      </c>
      <c r="F20" s="478">
        <v>6723753</v>
      </c>
      <c r="G20" s="496">
        <v>6208472</v>
      </c>
      <c r="H20" s="478">
        <v>33414035</v>
      </c>
      <c r="I20" s="496">
        <v>74095449</v>
      </c>
      <c r="J20" s="478">
        <v>7736334</v>
      </c>
      <c r="K20" s="496">
        <v>7875015</v>
      </c>
      <c r="L20" s="478">
        <v>0</v>
      </c>
      <c r="M20" s="496">
        <v>0</v>
      </c>
      <c r="N20" s="478">
        <v>0</v>
      </c>
      <c r="O20" s="496">
        <v>0</v>
      </c>
      <c r="P20" s="474">
        <f t="shared" si="4"/>
        <v>47874122</v>
      </c>
      <c r="Q20" s="475">
        <f t="shared" si="4"/>
        <v>88178936</v>
      </c>
      <c r="R20" s="460"/>
      <c r="S20" s="460"/>
      <c r="T20" s="460">
        <f>+'[1]Segmentos LN resumen'!F20-P20</f>
        <v>0</v>
      </c>
      <c r="U20" s="460">
        <f>+'[1]Segmentos LN resumen'!G20-Q20</f>
        <v>0</v>
      </c>
      <c r="V20" s="460"/>
    </row>
    <row r="21" spans="2:22" ht="12">
      <c r="B21" s="461"/>
      <c r="C21" s="456" t="s">
        <v>264</v>
      </c>
      <c r="D21" s="478">
        <v>0</v>
      </c>
      <c r="E21" s="496">
        <v>0</v>
      </c>
      <c r="F21" s="478">
        <v>289616</v>
      </c>
      <c r="G21" s="496">
        <v>355485</v>
      </c>
      <c r="H21" s="478">
        <v>0</v>
      </c>
      <c r="I21" s="496">
        <v>0</v>
      </c>
      <c r="J21" s="478">
        <v>0</v>
      </c>
      <c r="K21" s="496">
        <v>0</v>
      </c>
      <c r="L21" s="478">
        <v>0</v>
      </c>
      <c r="M21" s="496">
        <v>0</v>
      </c>
      <c r="N21" s="478">
        <v>0</v>
      </c>
      <c r="O21" s="496">
        <v>0</v>
      </c>
      <c r="P21" s="474">
        <f t="shared" si="4"/>
        <v>289616</v>
      </c>
      <c r="Q21" s="475">
        <f t="shared" si="4"/>
        <v>355485</v>
      </c>
      <c r="R21" s="460"/>
      <c r="S21" s="460"/>
      <c r="T21" s="460">
        <f>+'[1]Segmentos LN resumen'!F21-P21</f>
        <v>0</v>
      </c>
      <c r="U21" s="460">
        <f>+'[1]Segmentos LN resumen'!G21-Q21</f>
        <v>0</v>
      </c>
      <c r="V21" s="460"/>
    </row>
    <row r="22" spans="2:22" ht="12">
      <c r="B22" s="461"/>
      <c r="C22" s="456" t="s">
        <v>265</v>
      </c>
      <c r="D22" s="478">
        <v>0</v>
      </c>
      <c r="E22" s="496">
        <v>462006979</v>
      </c>
      <c r="F22" s="478">
        <v>12603</v>
      </c>
      <c r="G22" s="496">
        <v>15027</v>
      </c>
      <c r="H22" s="478">
        <v>0</v>
      </c>
      <c r="I22" s="496">
        <v>0</v>
      </c>
      <c r="J22" s="478">
        <v>29646066</v>
      </c>
      <c r="K22" s="496">
        <v>29497710</v>
      </c>
      <c r="L22" s="478">
        <v>0</v>
      </c>
      <c r="M22" s="496">
        <v>0</v>
      </c>
      <c r="N22" s="478">
        <v>0</v>
      </c>
      <c r="O22" s="496">
        <v>0</v>
      </c>
      <c r="P22" s="474">
        <f t="shared" si="4"/>
        <v>29658669</v>
      </c>
      <c r="Q22" s="475">
        <f t="shared" si="4"/>
        <v>491519716</v>
      </c>
      <c r="R22" s="460"/>
      <c r="S22" s="460"/>
      <c r="T22" s="460">
        <f>+'[1]Segmentos LN resumen'!F22-P22</f>
        <v>0</v>
      </c>
      <c r="U22" s="460">
        <f>+'[1]Segmentos LN resumen'!G22-Q22</f>
        <v>0</v>
      </c>
      <c r="V22" s="460"/>
    </row>
    <row r="23" spans="2:22" ht="12">
      <c r="B23" s="461"/>
      <c r="C23" s="456" t="s">
        <v>266</v>
      </c>
      <c r="D23" s="478">
        <v>0</v>
      </c>
      <c r="E23" s="496">
        <v>0</v>
      </c>
      <c r="F23" s="478">
        <v>1484881</v>
      </c>
      <c r="G23" s="496">
        <v>1856386</v>
      </c>
      <c r="H23" s="478">
        <v>968489457</v>
      </c>
      <c r="I23" s="496">
        <v>905374088</v>
      </c>
      <c r="J23" s="478">
        <v>16381473</v>
      </c>
      <c r="K23" s="496">
        <v>16427134</v>
      </c>
      <c r="L23" s="478">
        <v>9438284</v>
      </c>
      <c r="M23" s="496">
        <v>9826406</v>
      </c>
      <c r="N23" s="478">
        <v>0</v>
      </c>
      <c r="O23" s="496">
        <v>0</v>
      </c>
      <c r="P23" s="474">
        <f t="shared" si="4"/>
        <v>995794095</v>
      </c>
      <c r="Q23" s="475">
        <f t="shared" si="4"/>
        <v>933484014</v>
      </c>
      <c r="R23" s="460"/>
      <c r="S23" s="460"/>
      <c r="T23" s="460">
        <f>+'[1]Segmentos LN resumen'!F23-P23</f>
        <v>0</v>
      </c>
      <c r="U23" s="460">
        <f>+'[1]Segmentos LN resumen'!G23-Q23</f>
        <v>0</v>
      </c>
      <c r="V23" s="460"/>
    </row>
    <row r="24" spans="2:22" ht="12">
      <c r="B24" s="461"/>
      <c r="C24" s="456" t="s">
        <v>267</v>
      </c>
      <c r="D24" s="478">
        <v>0</v>
      </c>
      <c r="E24" s="496">
        <v>0</v>
      </c>
      <c r="F24" s="478">
        <v>0</v>
      </c>
      <c r="G24" s="496">
        <v>0</v>
      </c>
      <c r="H24" s="478">
        <v>79402173</v>
      </c>
      <c r="I24" s="496">
        <v>76703162</v>
      </c>
      <c r="J24" s="478">
        <v>0</v>
      </c>
      <c r="K24" s="496">
        <v>0</v>
      </c>
      <c r="L24" s="478">
        <v>0</v>
      </c>
      <c r="M24" s="496">
        <v>0</v>
      </c>
      <c r="N24" s="478">
        <v>0</v>
      </c>
      <c r="O24" s="496">
        <v>0</v>
      </c>
      <c r="P24" s="474">
        <f t="shared" si="4"/>
        <v>79402173</v>
      </c>
      <c r="Q24" s="475">
        <f t="shared" si="4"/>
        <v>76703162</v>
      </c>
      <c r="R24" s="460"/>
      <c r="S24" s="460"/>
      <c r="T24" s="460">
        <f>+'[1]Segmentos LN resumen'!F24-P24</f>
        <v>0</v>
      </c>
      <c r="U24" s="460">
        <f>+'[1]Segmentos LN resumen'!G24-Q24</f>
        <v>0</v>
      </c>
      <c r="V24" s="460"/>
    </row>
    <row r="25" spans="2:22" ht="12">
      <c r="B25" s="461"/>
      <c r="C25" s="456" t="s">
        <v>268</v>
      </c>
      <c r="D25" s="478">
        <v>0</v>
      </c>
      <c r="E25" s="496">
        <v>0</v>
      </c>
      <c r="F25" s="478">
        <v>386746073</v>
      </c>
      <c r="G25" s="496">
        <v>434628262</v>
      </c>
      <c r="H25" s="478">
        <v>18538735</v>
      </c>
      <c r="I25" s="496">
        <v>20960307</v>
      </c>
      <c r="J25" s="478">
        <v>799550050</v>
      </c>
      <c r="K25" s="496">
        <v>784307032</v>
      </c>
      <c r="L25" s="478">
        <v>651867757</v>
      </c>
      <c r="M25" s="496">
        <v>666031699</v>
      </c>
      <c r="N25" s="478">
        <v>0</v>
      </c>
      <c r="O25" s="496">
        <v>0</v>
      </c>
      <c r="P25" s="474">
        <f t="shared" si="4"/>
        <v>1856702615</v>
      </c>
      <c r="Q25" s="475">
        <f t="shared" si="4"/>
        <v>1905927300</v>
      </c>
      <c r="R25" s="460"/>
      <c r="S25" s="460"/>
      <c r="T25" s="460">
        <f>+'[1]Segmentos LN resumen'!F25-P25</f>
        <v>0</v>
      </c>
      <c r="U25" s="460">
        <f>+'[1]Segmentos LN resumen'!G25-Q25</f>
        <v>0</v>
      </c>
      <c r="V25" s="460"/>
    </row>
    <row r="26" spans="2:22" ht="12">
      <c r="B26" s="461"/>
      <c r="C26" s="456" t="s">
        <v>269</v>
      </c>
      <c r="D26" s="478">
        <v>0</v>
      </c>
      <c r="E26" s="496">
        <v>0</v>
      </c>
      <c r="F26" s="478">
        <v>0</v>
      </c>
      <c r="G26" s="496">
        <v>0</v>
      </c>
      <c r="H26" s="478">
        <v>0</v>
      </c>
      <c r="I26" s="496">
        <v>0</v>
      </c>
      <c r="J26" s="478">
        <v>0</v>
      </c>
      <c r="K26" s="496">
        <v>0</v>
      </c>
      <c r="L26" s="478">
        <v>0</v>
      </c>
      <c r="M26" s="496">
        <v>0</v>
      </c>
      <c r="N26" s="478">
        <v>0</v>
      </c>
      <c r="O26" s="496">
        <v>0</v>
      </c>
      <c r="P26" s="474">
        <f t="shared" si="4"/>
        <v>0</v>
      </c>
      <c r="Q26" s="475">
        <f t="shared" si="4"/>
        <v>0</v>
      </c>
      <c r="R26" s="460"/>
      <c r="S26" s="460"/>
      <c r="T26" s="460">
        <f>+'[1]Segmentos LN resumen'!F26-P26</f>
        <v>0</v>
      </c>
      <c r="U26" s="460">
        <f>+'[1]Segmentos LN resumen'!G26-Q26</f>
        <v>0</v>
      </c>
      <c r="V26" s="460"/>
    </row>
    <row r="27" spans="2:22" ht="12">
      <c r="B27" s="461"/>
      <c r="C27" s="456" t="s">
        <v>270</v>
      </c>
      <c r="D27" s="478">
        <v>0</v>
      </c>
      <c r="E27" s="496">
        <v>40896</v>
      </c>
      <c r="F27" s="478">
        <v>0</v>
      </c>
      <c r="G27" s="496">
        <v>0</v>
      </c>
      <c r="H27" s="478">
        <v>46073257</v>
      </c>
      <c r="I27" s="496">
        <v>44489570</v>
      </c>
      <c r="J27" s="478">
        <v>4609033</v>
      </c>
      <c r="K27" s="496">
        <v>7371379</v>
      </c>
      <c r="L27" s="478">
        <v>0</v>
      </c>
      <c r="M27" s="496">
        <v>0</v>
      </c>
      <c r="N27" s="478">
        <v>0</v>
      </c>
      <c r="O27" s="496">
        <v>0</v>
      </c>
      <c r="P27" s="474">
        <f t="shared" si="4"/>
        <v>50682290</v>
      </c>
      <c r="Q27" s="475">
        <f t="shared" si="4"/>
        <v>51901845</v>
      </c>
      <c r="R27" s="460"/>
      <c r="S27" s="460"/>
      <c r="T27" s="460">
        <f>+'[1]Segmentos LN resumen'!F27-P27</f>
        <v>0</v>
      </c>
      <c r="U27" s="460">
        <f>+'[1]Segmentos LN resumen'!G27-Q27</f>
        <v>0</v>
      </c>
      <c r="V27" s="460"/>
    </row>
    <row r="28" spans="17:19" ht="12">
      <c r="Q28" s="465"/>
      <c r="R28" s="460"/>
      <c r="S28" s="460"/>
    </row>
    <row r="29" spans="2:22" ht="12">
      <c r="B29" s="467" t="s">
        <v>271</v>
      </c>
      <c r="C29" s="468"/>
      <c r="D29" s="474">
        <f>+D6+D17</f>
        <v>0</v>
      </c>
      <c r="E29" s="502">
        <f aca="true" t="shared" si="5" ref="E29:Q29">+E6+E17</f>
        <v>1531004808</v>
      </c>
      <c r="F29" s="474">
        <f t="shared" si="5"/>
        <v>578954177</v>
      </c>
      <c r="G29" s="502">
        <f t="shared" si="5"/>
        <v>634853693</v>
      </c>
      <c r="H29" s="474">
        <f t="shared" si="5"/>
        <v>2406728302</v>
      </c>
      <c r="I29" s="502">
        <f t="shared" si="5"/>
        <v>2315945976</v>
      </c>
      <c r="J29" s="474">
        <f t="shared" si="5"/>
        <v>1045533804</v>
      </c>
      <c r="K29" s="502">
        <f t="shared" si="5"/>
        <v>1055327964</v>
      </c>
      <c r="L29" s="474">
        <f t="shared" si="5"/>
        <v>783717655</v>
      </c>
      <c r="M29" s="502">
        <f t="shared" si="5"/>
        <v>792229768</v>
      </c>
      <c r="N29" s="474">
        <f t="shared" si="5"/>
        <v>-1809847</v>
      </c>
      <c r="O29" s="502">
        <f t="shared" si="5"/>
        <v>-4417595</v>
      </c>
      <c r="P29" s="474">
        <f t="shared" si="5"/>
        <v>4813124091</v>
      </c>
      <c r="Q29" s="502">
        <f t="shared" si="5"/>
        <v>6324944614</v>
      </c>
      <c r="R29" s="460"/>
      <c r="S29" s="460"/>
      <c r="T29" s="460">
        <f>+'[1]Segmentos LN resumen'!F29-P29</f>
        <v>0</v>
      </c>
      <c r="U29" s="460">
        <f>+'[1]Segmentos LN resumen'!G29-Q29</f>
        <v>0</v>
      </c>
      <c r="V29" s="460"/>
    </row>
    <row r="30" spans="18:19" ht="12">
      <c r="R30" s="460"/>
      <c r="S30" s="460"/>
    </row>
    <row r="31" spans="18:19" ht="12">
      <c r="R31" s="460"/>
      <c r="S31" s="460"/>
    </row>
    <row r="32" spans="18:19" ht="12">
      <c r="R32" s="460"/>
      <c r="S32" s="460"/>
    </row>
    <row r="33" spans="2:19" ht="18" customHeight="1">
      <c r="B33" s="455" t="s">
        <v>351</v>
      </c>
      <c r="C33" s="508"/>
      <c r="D33" s="579" t="s">
        <v>29</v>
      </c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1"/>
      <c r="R33" s="460"/>
      <c r="S33" s="460"/>
    </row>
    <row r="34" spans="2:19" ht="12" customHeight="1">
      <c r="B34" s="555" t="s">
        <v>3</v>
      </c>
      <c r="C34" s="556"/>
      <c r="D34" s="493" t="s">
        <v>33</v>
      </c>
      <c r="E34" s="494"/>
      <c r="F34" s="493" t="s">
        <v>10</v>
      </c>
      <c r="G34" s="494"/>
      <c r="H34" s="493" t="s">
        <v>51</v>
      </c>
      <c r="I34" s="494"/>
      <c r="J34" s="493" t="s">
        <v>14</v>
      </c>
      <c r="K34" s="494"/>
      <c r="L34" s="493" t="s">
        <v>12</v>
      </c>
      <c r="M34" s="494"/>
      <c r="N34" s="493" t="s">
        <v>30</v>
      </c>
      <c r="O34" s="494"/>
      <c r="P34" s="493" t="s">
        <v>249</v>
      </c>
      <c r="Q34" s="494"/>
      <c r="R34" s="460"/>
      <c r="S34" s="460"/>
    </row>
    <row r="35" spans="2:19" ht="12" customHeight="1">
      <c r="B35" s="582" t="s">
        <v>272</v>
      </c>
      <c r="C35" s="583"/>
      <c r="D35" s="450">
        <f aca="true" t="shared" si="6" ref="D35:Q35">+D4</f>
        <v>42460</v>
      </c>
      <c r="E35" s="451">
        <f t="shared" si="6"/>
        <v>42369</v>
      </c>
      <c r="F35" s="450">
        <f t="shared" si="6"/>
        <v>42460</v>
      </c>
      <c r="G35" s="451">
        <f t="shared" si="6"/>
        <v>42369</v>
      </c>
      <c r="H35" s="450">
        <f t="shared" si="6"/>
        <v>42460</v>
      </c>
      <c r="I35" s="451">
        <f t="shared" si="6"/>
        <v>42369</v>
      </c>
      <c r="J35" s="450">
        <f t="shared" si="6"/>
        <v>42460</v>
      </c>
      <c r="K35" s="451">
        <f t="shared" si="6"/>
        <v>42369</v>
      </c>
      <c r="L35" s="450">
        <f t="shared" si="6"/>
        <v>42460</v>
      </c>
      <c r="M35" s="451">
        <f t="shared" si="6"/>
        <v>42369</v>
      </c>
      <c r="N35" s="450">
        <f t="shared" si="6"/>
        <v>42460</v>
      </c>
      <c r="O35" s="451">
        <f t="shared" si="6"/>
        <v>42369</v>
      </c>
      <c r="P35" s="450">
        <f t="shared" si="6"/>
        <v>42460</v>
      </c>
      <c r="Q35" s="451">
        <f t="shared" si="6"/>
        <v>42369</v>
      </c>
      <c r="R35" s="460"/>
      <c r="S35" s="460"/>
    </row>
    <row r="36" spans="2:19" ht="12" customHeight="1">
      <c r="B36" s="584"/>
      <c r="C36" s="585"/>
      <c r="D36" s="452" t="s">
        <v>23</v>
      </c>
      <c r="E36" s="454" t="s">
        <v>23</v>
      </c>
      <c r="F36" s="452" t="s">
        <v>23</v>
      </c>
      <c r="G36" s="454" t="s">
        <v>23</v>
      </c>
      <c r="H36" s="452" t="s">
        <v>23</v>
      </c>
      <c r="I36" s="454" t="s">
        <v>23</v>
      </c>
      <c r="J36" s="452" t="s">
        <v>23</v>
      </c>
      <c r="K36" s="454" t="s">
        <v>23</v>
      </c>
      <c r="L36" s="452" t="s">
        <v>23</v>
      </c>
      <c r="M36" s="454" t="s">
        <v>23</v>
      </c>
      <c r="N36" s="452" t="s">
        <v>23</v>
      </c>
      <c r="O36" s="454" t="s">
        <v>23</v>
      </c>
      <c r="P36" s="452" t="s">
        <v>23</v>
      </c>
      <c r="Q36" s="454" t="s">
        <v>23</v>
      </c>
      <c r="R36" s="460"/>
      <c r="S36" s="460"/>
    </row>
    <row r="37" spans="2:22" ht="12" customHeight="1">
      <c r="B37" s="504" t="s">
        <v>273</v>
      </c>
      <c r="C37" s="509"/>
      <c r="D37" s="478">
        <f>SUM(D38:D46)</f>
        <v>0</v>
      </c>
      <c r="E37" s="479">
        <f>SUM(E38:E46)</f>
        <v>418047564</v>
      </c>
      <c r="F37" s="478">
        <f>SUM(F38:F46)</f>
        <v>448937131</v>
      </c>
      <c r="G37" s="479">
        <f aca="true" t="shared" si="7" ref="G37:O37">SUM(G38:G44)</f>
        <v>431630046</v>
      </c>
      <c r="H37" s="478">
        <f>SUM(H38:H46)</f>
        <v>516183036</v>
      </c>
      <c r="I37" s="479">
        <f t="shared" si="7"/>
        <v>552804640</v>
      </c>
      <c r="J37" s="478">
        <f>SUM(J38:J46)</f>
        <v>361212692</v>
      </c>
      <c r="K37" s="479">
        <f t="shared" si="7"/>
        <v>247749856</v>
      </c>
      <c r="L37" s="478">
        <f>SUM(L38:L46)</f>
        <v>181252424</v>
      </c>
      <c r="M37" s="479">
        <f t="shared" si="7"/>
        <v>192540953</v>
      </c>
      <c r="N37" s="478">
        <f>SUM(N38:N46)</f>
        <v>-1809847</v>
      </c>
      <c r="O37" s="479">
        <f t="shared" si="7"/>
        <v>-4417595</v>
      </c>
      <c r="P37" s="474">
        <f>SUM(P38:P46)</f>
        <v>1505775436</v>
      </c>
      <c r="Q37" s="475">
        <f>SUM(Q38:Q46)</f>
        <v>1838355464</v>
      </c>
      <c r="R37" s="460"/>
      <c r="S37" s="460"/>
      <c r="T37" s="460">
        <f>+'[1]Segmentos LN resumen'!F37-P37</f>
        <v>0</v>
      </c>
      <c r="U37" s="460">
        <f>+'[1]Segmentos LN resumen'!G37-Q37</f>
        <v>0</v>
      </c>
      <c r="V37" s="460"/>
    </row>
    <row r="38" spans="2:22" ht="12">
      <c r="B38" s="461"/>
      <c r="C38" s="456" t="s">
        <v>274</v>
      </c>
      <c r="D38" s="478">
        <v>0</v>
      </c>
      <c r="E38" s="479">
        <v>92682</v>
      </c>
      <c r="F38" s="478">
        <v>0</v>
      </c>
      <c r="G38" s="479">
        <v>526559</v>
      </c>
      <c r="H38" s="478">
        <v>146782891</v>
      </c>
      <c r="I38" s="479">
        <v>134704079</v>
      </c>
      <c r="J38" s="478">
        <v>89925608</v>
      </c>
      <c r="K38" s="479">
        <v>34994868</v>
      </c>
      <c r="L38" s="478">
        <v>29337840</v>
      </c>
      <c r="M38" s="479">
        <v>35806842</v>
      </c>
      <c r="N38" s="478">
        <v>0</v>
      </c>
      <c r="O38" s="479">
        <v>0</v>
      </c>
      <c r="P38" s="474">
        <f aca="true" t="shared" si="8" ref="P38:Q46">+D38+F38+H38+J38+L38+N38</f>
        <v>266046339</v>
      </c>
      <c r="Q38" s="475">
        <f t="shared" si="8"/>
        <v>206125030</v>
      </c>
      <c r="R38" s="460"/>
      <c r="S38" s="460"/>
      <c r="T38" s="460">
        <f>+'[1]Segmentos LN resumen'!F38-P38</f>
        <v>0</v>
      </c>
      <c r="U38" s="460">
        <f>+'[1]Segmentos LN resumen'!G38-Q38</f>
        <v>0</v>
      </c>
      <c r="V38" s="460"/>
    </row>
    <row r="39" spans="2:22" ht="12">
      <c r="B39" s="461"/>
      <c r="C39" s="456" t="s">
        <v>275</v>
      </c>
      <c r="D39" s="478">
        <v>0</v>
      </c>
      <c r="E39" s="479">
        <v>293820</v>
      </c>
      <c r="F39" s="478">
        <v>408817134</v>
      </c>
      <c r="G39" s="479">
        <v>402486702</v>
      </c>
      <c r="H39" s="478">
        <v>308576547</v>
      </c>
      <c r="I39" s="479">
        <v>383345351</v>
      </c>
      <c r="J39" s="478">
        <v>173413756</v>
      </c>
      <c r="K39" s="479">
        <v>169494726</v>
      </c>
      <c r="L39" s="478">
        <v>62505775</v>
      </c>
      <c r="M39" s="479">
        <v>81443952</v>
      </c>
      <c r="N39" s="478">
        <v>0</v>
      </c>
      <c r="O39" s="479">
        <v>0</v>
      </c>
      <c r="P39" s="474">
        <f t="shared" si="8"/>
        <v>953313212</v>
      </c>
      <c r="Q39" s="475">
        <f t="shared" si="8"/>
        <v>1037064551</v>
      </c>
      <c r="R39" s="460"/>
      <c r="S39" s="460"/>
      <c r="T39" s="460">
        <f>+'[1]Segmentos LN resumen'!F39-P39</f>
        <v>0</v>
      </c>
      <c r="U39" s="460">
        <f>+'[1]Segmentos LN resumen'!G39-Q39</f>
        <v>0</v>
      </c>
      <c r="V39" s="460"/>
    </row>
    <row r="40" spans="2:22" ht="12">
      <c r="B40" s="461"/>
      <c r="C40" s="456" t="s">
        <v>276</v>
      </c>
      <c r="D40" s="478">
        <v>0</v>
      </c>
      <c r="E40" s="479">
        <v>636116</v>
      </c>
      <c r="F40" s="478">
        <v>1129383</v>
      </c>
      <c r="G40" s="479">
        <v>1192017</v>
      </c>
      <c r="H40" s="478">
        <v>59095043</v>
      </c>
      <c r="I40" s="479">
        <v>32611195</v>
      </c>
      <c r="J40" s="478">
        <v>63641015</v>
      </c>
      <c r="K40" s="479">
        <v>16017544</v>
      </c>
      <c r="L40" s="478">
        <v>44184786</v>
      </c>
      <c r="M40" s="479">
        <v>26092527</v>
      </c>
      <c r="N40" s="478">
        <v>-1809847</v>
      </c>
      <c r="O40" s="479">
        <v>-4417595</v>
      </c>
      <c r="P40" s="474">
        <f t="shared" si="8"/>
        <v>166240380</v>
      </c>
      <c r="Q40" s="475">
        <f t="shared" si="8"/>
        <v>72131804</v>
      </c>
      <c r="R40" s="460"/>
      <c r="S40" s="460"/>
      <c r="T40" s="460">
        <f>+'[1]Segmentos LN resumen'!F40-P40</f>
        <v>0</v>
      </c>
      <c r="U40" s="460">
        <f>+'[1]Segmentos LN resumen'!G40-Q40</f>
        <v>0</v>
      </c>
      <c r="V40" s="460"/>
    </row>
    <row r="41" spans="2:22" ht="12">
      <c r="B41" s="461"/>
      <c r="C41" s="456" t="s">
        <v>277</v>
      </c>
      <c r="D41" s="478">
        <v>0</v>
      </c>
      <c r="E41" s="479">
        <v>3595</v>
      </c>
      <c r="F41" s="478">
        <v>38990614</v>
      </c>
      <c r="G41" s="479">
        <v>27424768</v>
      </c>
      <c r="H41" s="478">
        <v>1728554</v>
      </c>
      <c r="I41" s="479">
        <v>2144014</v>
      </c>
      <c r="J41" s="478">
        <v>5755481</v>
      </c>
      <c r="K41" s="479">
        <v>5380567</v>
      </c>
      <c r="L41" s="478">
        <v>10456903</v>
      </c>
      <c r="M41" s="479">
        <v>10926878</v>
      </c>
      <c r="N41" s="478">
        <v>0</v>
      </c>
      <c r="O41" s="479">
        <v>0</v>
      </c>
      <c r="P41" s="474">
        <f t="shared" si="8"/>
        <v>56931552</v>
      </c>
      <c r="Q41" s="475">
        <f t="shared" si="8"/>
        <v>45879822</v>
      </c>
      <c r="R41" s="460"/>
      <c r="S41" s="460"/>
      <c r="T41" s="460">
        <f>+'[1]Segmentos LN resumen'!F41-P41</f>
        <v>0</v>
      </c>
      <c r="U41" s="460">
        <f>+'[1]Segmentos LN resumen'!G41-Q41</f>
        <v>0</v>
      </c>
      <c r="V41" s="460"/>
    </row>
    <row r="42" spans="2:22" ht="12">
      <c r="B42" s="461"/>
      <c r="C42" s="456" t="s">
        <v>278</v>
      </c>
      <c r="D42" s="478">
        <v>0</v>
      </c>
      <c r="E42" s="479">
        <v>0</v>
      </c>
      <c r="F42" s="478">
        <v>0</v>
      </c>
      <c r="G42" s="479">
        <v>0</v>
      </c>
      <c r="H42" s="478">
        <v>1</v>
      </c>
      <c r="I42" s="479">
        <v>1</v>
      </c>
      <c r="J42" s="478">
        <v>28085883</v>
      </c>
      <c r="K42" s="479">
        <v>21428954</v>
      </c>
      <c r="L42" s="478">
        <v>1286467</v>
      </c>
      <c r="M42" s="479">
        <v>2737460</v>
      </c>
      <c r="N42" s="478">
        <v>0</v>
      </c>
      <c r="O42" s="479">
        <v>0</v>
      </c>
      <c r="P42" s="474">
        <f t="shared" si="8"/>
        <v>29372351</v>
      </c>
      <c r="Q42" s="475">
        <f t="shared" si="8"/>
        <v>24166415</v>
      </c>
      <c r="R42" s="460"/>
      <c r="S42" s="460"/>
      <c r="T42" s="460">
        <f>+'[1]Segmentos LN resumen'!F42-P42</f>
        <v>0</v>
      </c>
      <c r="U42" s="460">
        <f>+'[1]Segmentos LN resumen'!G42-Q42</f>
        <v>0</v>
      </c>
      <c r="V42" s="460"/>
    </row>
    <row r="43" spans="2:22" ht="12">
      <c r="B43" s="461"/>
      <c r="C43" s="456" t="s">
        <v>279</v>
      </c>
      <c r="D43" s="478">
        <v>0</v>
      </c>
      <c r="E43" s="479">
        <v>0</v>
      </c>
      <c r="F43" s="478">
        <v>0</v>
      </c>
      <c r="G43" s="479">
        <v>0</v>
      </c>
      <c r="H43" s="478">
        <v>0</v>
      </c>
      <c r="I43" s="479">
        <v>0</v>
      </c>
      <c r="J43" s="478">
        <v>0</v>
      </c>
      <c r="K43" s="479">
        <v>0</v>
      </c>
      <c r="L43" s="478">
        <v>0</v>
      </c>
      <c r="M43" s="479">
        <v>0</v>
      </c>
      <c r="N43" s="478">
        <v>0</v>
      </c>
      <c r="O43" s="479">
        <v>0</v>
      </c>
      <c r="P43" s="474">
        <f t="shared" si="8"/>
        <v>0</v>
      </c>
      <c r="Q43" s="475">
        <f t="shared" si="8"/>
        <v>0</v>
      </c>
      <c r="R43" s="460"/>
      <c r="S43" s="460"/>
      <c r="T43" s="460">
        <f>+'[1]Segmentos LN resumen'!F43-P43</f>
        <v>0</v>
      </c>
      <c r="U43" s="460">
        <f>+'[1]Segmentos LN resumen'!G43-Q43</f>
        <v>0</v>
      </c>
      <c r="V43" s="460"/>
    </row>
    <row r="44" spans="2:22" ht="12">
      <c r="B44" s="461"/>
      <c r="C44" s="456" t="s">
        <v>280</v>
      </c>
      <c r="D44" s="478">
        <v>0</v>
      </c>
      <c r="E44" s="479">
        <v>0</v>
      </c>
      <c r="F44" s="478">
        <v>0</v>
      </c>
      <c r="G44" s="479">
        <v>0</v>
      </c>
      <c r="H44" s="478">
        <v>0</v>
      </c>
      <c r="I44" s="479">
        <v>0</v>
      </c>
      <c r="J44" s="478">
        <v>390949</v>
      </c>
      <c r="K44" s="479">
        <v>433197</v>
      </c>
      <c r="L44" s="478">
        <v>33480653</v>
      </c>
      <c r="M44" s="479">
        <v>35533294</v>
      </c>
      <c r="N44" s="478">
        <v>0</v>
      </c>
      <c r="O44" s="479">
        <v>0</v>
      </c>
      <c r="P44" s="474">
        <f t="shared" si="8"/>
        <v>33871602</v>
      </c>
      <c r="Q44" s="475">
        <f t="shared" si="8"/>
        <v>35966491</v>
      </c>
      <c r="R44" s="460"/>
      <c r="S44" s="460"/>
      <c r="T44" s="460">
        <f>+'[1]Segmentos LN resumen'!F44-P44</f>
        <v>0</v>
      </c>
      <c r="U44" s="460">
        <f>+'[1]Segmentos LN resumen'!G44-Q44</f>
        <v>0</v>
      </c>
      <c r="V44" s="460"/>
    </row>
    <row r="45" spans="16:19" ht="12">
      <c r="P45" s="465"/>
      <c r="Q45" s="465"/>
      <c r="R45" s="460"/>
      <c r="S45" s="460"/>
    </row>
    <row r="46" spans="2:22" ht="24">
      <c r="B46" s="461"/>
      <c r="C46" s="466" t="s">
        <v>281</v>
      </c>
      <c r="D46" s="478">
        <v>0</v>
      </c>
      <c r="E46" s="479">
        <v>417021351</v>
      </c>
      <c r="F46" s="478">
        <v>0</v>
      </c>
      <c r="G46" s="479">
        <v>0</v>
      </c>
      <c r="H46" s="478">
        <v>0</v>
      </c>
      <c r="I46" s="479">
        <v>0</v>
      </c>
      <c r="J46" s="478">
        <v>0</v>
      </c>
      <c r="K46" s="479">
        <v>0</v>
      </c>
      <c r="L46" s="478">
        <v>0</v>
      </c>
      <c r="M46" s="479">
        <v>0</v>
      </c>
      <c r="N46" s="478">
        <v>0</v>
      </c>
      <c r="O46" s="479">
        <v>0</v>
      </c>
      <c r="P46" s="474">
        <f t="shared" si="8"/>
        <v>0</v>
      </c>
      <c r="Q46" s="475">
        <f t="shared" si="8"/>
        <v>417021351</v>
      </c>
      <c r="R46" s="460"/>
      <c r="S46" s="460"/>
      <c r="T46" s="460">
        <f>+'[1]Segmentos LN resumen'!F46-P46</f>
        <v>0</v>
      </c>
      <c r="U46" s="460">
        <f>+'[1]Segmentos LN resumen'!G46-Q46</f>
        <v>0</v>
      </c>
      <c r="V46" s="460"/>
    </row>
    <row r="47" spans="16:19" ht="12">
      <c r="P47" s="465"/>
      <c r="Q47" s="465"/>
      <c r="R47" s="460"/>
      <c r="S47" s="460"/>
    </row>
    <row r="48" spans="2:22" ht="12">
      <c r="B48" s="497" t="s">
        <v>282</v>
      </c>
      <c r="D48" s="478">
        <f aca="true" t="shared" si="9" ref="D48:Q48">SUM(D49:D55)</f>
        <v>0</v>
      </c>
      <c r="E48" s="479">
        <f t="shared" si="9"/>
        <v>299654</v>
      </c>
      <c r="F48" s="478">
        <f t="shared" si="9"/>
        <v>148231373</v>
      </c>
      <c r="G48" s="479">
        <f t="shared" si="9"/>
        <v>174966573</v>
      </c>
      <c r="H48" s="478">
        <f t="shared" si="9"/>
        <v>917234566</v>
      </c>
      <c r="I48" s="479">
        <f t="shared" si="9"/>
        <v>832749665</v>
      </c>
      <c r="J48" s="478">
        <f t="shared" si="9"/>
        <v>238380819</v>
      </c>
      <c r="K48" s="479">
        <f t="shared" si="9"/>
        <v>281940695</v>
      </c>
      <c r="L48" s="478">
        <f t="shared" si="9"/>
        <v>283008896</v>
      </c>
      <c r="M48" s="479">
        <f t="shared" si="9"/>
        <v>269823997</v>
      </c>
      <c r="N48" s="478">
        <f t="shared" si="9"/>
        <v>0</v>
      </c>
      <c r="O48" s="475">
        <f t="shared" si="9"/>
        <v>0</v>
      </c>
      <c r="P48" s="474">
        <f t="shared" si="9"/>
        <v>1586855654</v>
      </c>
      <c r="Q48" s="475">
        <f t="shared" si="9"/>
        <v>1559780584</v>
      </c>
      <c r="R48" s="460"/>
      <c r="S48" s="460"/>
      <c r="T48" s="460">
        <f>+'[1]Segmentos LN resumen'!F48-P48</f>
        <v>0</v>
      </c>
      <c r="U48" s="460">
        <f>+'[1]Segmentos LN resumen'!G48-Q48</f>
        <v>0</v>
      </c>
      <c r="V48" s="460"/>
    </row>
    <row r="49" spans="2:22" ht="12">
      <c r="B49" s="461"/>
      <c r="C49" s="456" t="s">
        <v>283</v>
      </c>
      <c r="D49" s="478">
        <v>0</v>
      </c>
      <c r="E49" s="479">
        <v>0</v>
      </c>
      <c r="F49" s="478">
        <v>0</v>
      </c>
      <c r="G49" s="479">
        <v>0</v>
      </c>
      <c r="H49" s="478">
        <v>478366397</v>
      </c>
      <c r="I49" s="479">
        <v>421538033</v>
      </c>
      <c r="J49" s="478">
        <v>187821058</v>
      </c>
      <c r="K49" s="479">
        <v>230851899</v>
      </c>
      <c r="L49" s="478">
        <v>245830383</v>
      </c>
      <c r="M49" s="479">
        <v>230907835</v>
      </c>
      <c r="N49" s="478">
        <v>0</v>
      </c>
      <c r="O49" s="479">
        <v>0</v>
      </c>
      <c r="P49" s="474">
        <f aca="true" t="shared" si="10" ref="P49:Q55">+D49+F49+H49+J49+L49+N49</f>
        <v>912017838</v>
      </c>
      <c r="Q49" s="475">
        <f t="shared" si="10"/>
        <v>883297767</v>
      </c>
      <c r="R49" s="460"/>
      <c r="S49" s="460"/>
      <c r="T49" s="460">
        <f>+'[1]Segmentos LN resumen'!F49-P49</f>
        <v>0</v>
      </c>
      <c r="U49" s="460">
        <f>+'[1]Segmentos LN resumen'!G49-Q49</f>
        <v>0</v>
      </c>
      <c r="V49" s="460"/>
    </row>
    <row r="50" spans="2:22" ht="12">
      <c r="B50" s="461"/>
      <c r="C50" s="456" t="s">
        <v>284</v>
      </c>
      <c r="D50" s="478">
        <v>0</v>
      </c>
      <c r="E50" s="479">
        <v>0</v>
      </c>
      <c r="F50" s="478">
        <v>129782882</v>
      </c>
      <c r="G50" s="479">
        <v>154803475</v>
      </c>
      <c r="H50" s="478">
        <v>27156101</v>
      </c>
      <c r="I50" s="479">
        <v>22852766</v>
      </c>
      <c r="J50" s="478">
        <v>0</v>
      </c>
      <c r="K50" s="479">
        <v>0</v>
      </c>
      <c r="L50" s="478">
        <v>169750</v>
      </c>
      <c r="M50" s="479">
        <v>371317</v>
      </c>
      <c r="N50" s="478">
        <v>0</v>
      </c>
      <c r="O50" s="479">
        <v>0</v>
      </c>
      <c r="P50" s="474">
        <f t="shared" si="10"/>
        <v>157108733</v>
      </c>
      <c r="Q50" s="475">
        <f t="shared" si="10"/>
        <v>178027558</v>
      </c>
      <c r="R50" s="460"/>
      <c r="S50" s="460"/>
      <c r="T50" s="460">
        <f>+'[1]Segmentos LN resumen'!F50-P50</f>
        <v>0</v>
      </c>
      <c r="U50" s="460">
        <f>+'[1]Segmentos LN resumen'!G50-Q50</f>
        <v>0</v>
      </c>
      <c r="V50" s="460"/>
    </row>
    <row r="51" spans="2:22" ht="12">
      <c r="B51" s="461"/>
      <c r="C51" s="456" t="s">
        <v>285</v>
      </c>
      <c r="D51" s="478">
        <v>0</v>
      </c>
      <c r="E51" s="479">
        <v>0</v>
      </c>
      <c r="F51" s="478">
        <v>0</v>
      </c>
      <c r="G51" s="479">
        <v>0</v>
      </c>
      <c r="H51" s="478">
        <v>169169812</v>
      </c>
      <c r="I51" s="479">
        <v>157179286</v>
      </c>
      <c r="J51" s="478">
        <v>0</v>
      </c>
      <c r="K51" s="479">
        <v>0</v>
      </c>
      <c r="L51" s="478">
        <v>0</v>
      </c>
      <c r="M51" s="479">
        <v>0</v>
      </c>
      <c r="N51" s="478">
        <v>0</v>
      </c>
      <c r="O51" s="479">
        <v>0</v>
      </c>
      <c r="P51" s="474">
        <f t="shared" si="10"/>
        <v>169169812</v>
      </c>
      <c r="Q51" s="475">
        <f t="shared" si="10"/>
        <v>157179286</v>
      </c>
      <c r="R51" s="460"/>
      <c r="S51" s="460"/>
      <c r="T51" s="460">
        <f>+'[1]Segmentos LN resumen'!F51-P51</f>
        <v>0</v>
      </c>
      <c r="U51" s="460">
        <f>+'[1]Segmentos LN resumen'!G51-Q51</f>
        <v>0</v>
      </c>
      <c r="V51" s="460"/>
    </row>
    <row r="52" spans="2:22" ht="12">
      <c r="B52" s="461"/>
      <c r="C52" s="456" t="s">
        <v>286</v>
      </c>
      <c r="D52" s="478">
        <v>0</v>
      </c>
      <c r="E52" s="479">
        <v>0</v>
      </c>
      <c r="F52" s="478">
        <v>9984675</v>
      </c>
      <c r="G52" s="479">
        <v>10544604</v>
      </c>
      <c r="H52" s="478">
        <v>135513101</v>
      </c>
      <c r="I52" s="479">
        <v>127402352</v>
      </c>
      <c r="J52" s="478">
        <v>3934634</v>
      </c>
      <c r="K52" s="479">
        <v>3547501</v>
      </c>
      <c r="L52" s="478">
        <v>304747</v>
      </c>
      <c r="M52" s="479">
        <v>314163</v>
      </c>
      <c r="N52" s="478">
        <v>0</v>
      </c>
      <c r="O52" s="479">
        <v>0</v>
      </c>
      <c r="P52" s="474">
        <f t="shared" si="10"/>
        <v>149737157</v>
      </c>
      <c r="Q52" s="475">
        <f t="shared" si="10"/>
        <v>141808620</v>
      </c>
      <c r="R52" s="460"/>
      <c r="S52" s="460"/>
      <c r="T52" s="460">
        <f>+'[1]Segmentos LN resumen'!F52-P52</f>
        <v>0</v>
      </c>
      <c r="U52" s="460">
        <f>+'[1]Segmentos LN resumen'!G52-Q52</f>
        <v>0</v>
      </c>
      <c r="V52" s="460"/>
    </row>
    <row r="53" spans="2:22" ht="12">
      <c r="B53" s="461"/>
      <c r="C53" s="456" t="s">
        <v>287</v>
      </c>
      <c r="D53" s="478">
        <v>0</v>
      </c>
      <c r="E53" s="479">
        <v>0</v>
      </c>
      <c r="F53" s="478">
        <v>0</v>
      </c>
      <c r="G53" s="479">
        <v>0</v>
      </c>
      <c r="H53" s="478">
        <v>0</v>
      </c>
      <c r="I53" s="479">
        <v>0</v>
      </c>
      <c r="J53" s="478">
        <v>0</v>
      </c>
      <c r="K53" s="479">
        <v>0</v>
      </c>
      <c r="L53" s="478">
        <v>33673840</v>
      </c>
      <c r="M53" s="479">
        <v>34940876</v>
      </c>
      <c r="N53" s="478">
        <v>0</v>
      </c>
      <c r="O53" s="479">
        <v>0</v>
      </c>
      <c r="P53" s="474">
        <f t="shared" si="10"/>
        <v>33673840</v>
      </c>
      <c r="Q53" s="475">
        <f t="shared" si="10"/>
        <v>34940876</v>
      </c>
      <c r="R53" s="460"/>
      <c r="S53" s="460"/>
      <c r="T53" s="460">
        <f>+'[1]Segmentos LN resumen'!F53-P53</f>
        <v>0</v>
      </c>
      <c r="U53" s="460">
        <f>+'[1]Segmentos LN resumen'!G53-Q53</f>
        <v>0</v>
      </c>
      <c r="V53" s="460"/>
    </row>
    <row r="54" spans="2:22" ht="12">
      <c r="B54" s="461"/>
      <c r="C54" s="456" t="s">
        <v>288</v>
      </c>
      <c r="D54" s="478">
        <v>0</v>
      </c>
      <c r="E54" s="479">
        <v>299654</v>
      </c>
      <c r="F54" s="478">
        <v>8463816</v>
      </c>
      <c r="G54" s="479">
        <v>9618494</v>
      </c>
      <c r="H54" s="478">
        <v>107029155</v>
      </c>
      <c r="I54" s="479">
        <v>103777228</v>
      </c>
      <c r="J54" s="478">
        <v>46625127</v>
      </c>
      <c r="K54" s="479">
        <v>47541295</v>
      </c>
      <c r="L54" s="478">
        <v>1677876</v>
      </c>
      <c r="M54" s="479">
        <v>1887226</v>
      </c>
      <c r="N54" s="478">
        <v>0</v>
      </c>
      <c r="O54" s="479">
        <v>0</v>
      </c>
      <c r="P54" s="474">
        <f t="shared" si="10"/>
        <v>163795974</v>
      </c>
      <c r="Q54" s="475">
        <f t="shared" si="10"/>
        <v>163123897</v>
      </c>
      <c r="R54" s="460"/>
      <c r="S54" s="460"/>
      <c r="T54" s="460">
        <f>+'[1]Segmentos LN resumen'!F54-P54</f>
        <v>0</v>
      </c>
      <c r="U54" s="460">
        <f>+'[1]Segmentos LN resumen'!G54-Q54</f>
        <v>0</v>
      </c>
      <c r="V54" s="460"/>
    </row>
    <row r="55" spans="2:22" ht="12">
      <c r="B55" s="461"/>
      <c r="C55" s="456" t="s">
        <v>289</v>
      </c>
      <c r="D55" s="478">
        <v>0</v>
      </c>
      <c r="E55" s="479">
        <v>0</v>
      </c>
      <c r="F55" s="478">
        <v>0</v>
      </c>
      <c r="G55" s="479">
        <v>0</v>
      </c>
      <c r="H55" s="478">
        <v>0</v>
      </c>
      <c r="I55" s="479">
        <v>0</v>
      </c>
      <c r="J55" s="478">
        <v>0</v>
      </c>
      <c r="K55" s="479">
        <v>0</v>
      </c>
      <c r="L55" s="478">
        <v>1352300</v>
      </c>
      <c r="M55" s="479">
        <v>1402580</v>
      </c>
      <c r="N55" s="478">
        <v>0</v>
      </c>
      <c r="O55" s="479">
        <v>0</v>
      </c>
      <c r="P55" s="474">
        <f t="shared" si="10"/>
        <v>1352300</v>
      </c>
      <c r="Q55" s="475">
        <f t="shared" si="10"/>
        <v>1402580</v>
      </c>
      <c r="R55" s="460"/>
      <c r="S55" s="460"/>
      <c r="T55" s="460">
        <f>+'[1]Segmentos LN resumen'!F55-P55</f>
        <v>0</v>
      </c>
      <c r="U55" s="460">
        <f>+'[1]Segmentos LN resumen'!G55-Q55</f>
        <v>0</v>
      </c>
      <c r="V55" s="460"/>
    </row>
    <row r="56" spans="16:19" ht="12">
      <c r="P56" s="465"/>
      <c r="Q56" s="465"/>
      <c r="R56" s="460"/>
      <c r="S56" s="460"/>
    </row>
    <row r="57" spans="2:22" ht="12">
      <c r="B57" s="497" t="s">
        <v>290</v>
      </c>
      <c r="D57" s="478">
        <f>+D58+D66</f>
        <v>0</v>
      </c>
      <c r="E57" s="479">
        <f aca="true" t="shared" si="11" ref="E57:Q57">+E58</f>
        <v>1112657590</v>
      </c>
      <c r="F57" s="478">
        <f>+F58+F66</f>
        <v>-18214327</v>
      </c>
      <c r="G57" s="479">
        <f t="shared" si="11"/>
        <v>28257074</v>
      </c>
      <c r="H57" s="478">
        <f>+H58+H66</f>
        <v>973310700</v>
      </c>
      <c r="I57" s="479">
        <f t="shared" si="11"/>
        <v>930391671</v>
      </c>
      <c r="J57" s="478">
        <f>+J58+J66</f>
        <v>445940293</v>
      </c>
      <c r="K57" s="479">
        <f t="shared" si="11"/>
        <v>525637413</v>
      </c>
      <c r="L57" s="478">
        <f>+L58+L66</f>
        <v>319456335</v>
      </c>
      <c r="M57" s="479">
        <f t="shared" si="11"/>
        <v>329864818</v>
      </c>
      <c r="N57" s="478">
        <f t="shared" si="11"/>
        <v>0</v>
      </c>
      <c r="O57" s="475">
        <f t="shared" si="11"/>
        <v>0</v>
      </c>
      <c r="P57" s="474">
        <f t="shared" si="11"/>
        <v>1720493001</v>
      </c>
      <c r="Q57" s="475">
        <f t="shared" si="11"/>
        <v>2926808566</v>
      </c>
      <c r="R57" s="499"/>
      <c r="T57" s="460">
        <f>+'[1]Segmentos LN resumen'!F57-P57</f>
        <v>0</v>
      </c>
      <c r="U57" s="460">
        <f>+'[1]Segmentos LN resumen'!G57-Q57</f>
        <v>0</v>
      </c>
      <c r="V57" s="460"/>
    </row>
    <row r="58" spans="2:22" ht="12">
      <c r="B58" s="575" t="s">
        <v>291</v>
      </c>
      <c r="C58" s="586"/>
      <c r="D58" s="478">
        <f aca="true" t="shared" si="12" ref="D58:N58">SUM(D59:D64)</f>
        <v>0</v>
      </c>
      <c r="E58" s="479">
        <f>SUM(E59:E64)</f>
        <v>1112657590</v>
      </c>
      <c r="F58" s="478">
        <f t="shared" si="12"/>
        <v>-18214327</v>
      </c>
      <c r="G58" s="479">
        <f>SUM(G59:G64)</f>
        <v>28257074</v>
      </c>
      <c r="H58" s="478">
        <f t="shared" si="12"/>
        <v>973310700</v>
      </c>
      <c r="I58" s="479">
        <f>SUM(I59:I64)</f>
        <v>930391671</v>
      </c>
      <c r="J58" s="478">
        <f t="shared" si="12"/>
        <v>445940293</v>
      </c>
      <c r="K58" s="479">
        <f>SUM(K59:K64)</f>
        <v>525637413</v>
      </c>
      <c r="L58" s="478">
        <f t="shared" si="12"/>
        <v>319456335</v>
      </c>
      <c r="M58" s="479">
        <f>SUM(M59:M64)</f>
        <v>329864818</v>
      </c>
      <c r="N58" s="478">
        <f t="shared" si="12"/>
        <v>0</v>
      </c>
      <c r="O58" s="475">
        <f>SUM(O59:O64)</f>
        <v>0</v>
      </c>
      <c r="P58" s="478">
        <f>SUM(P59:P64)</f>
        <v>1720493001</v>
      </c>
      <c r="Q58" s="475">
        <f>SUM(Q59:Q64)</f>
        <v>2926808566</v>
      </c>
      <c r="R58" s="499"/>
      <c r="T58" s="460">
        <f>+'[1]Segmentos LN resumen'!F58-P58</f>
        <v>0</v>
      </c>
      <c r="U58" s="460">
        <f>+'[1]Segmentos LN resumen'!G58-Q58</f>
        <v>0</v>
      </c>
      <c r="V58" s="460"/>
    </row>
    <row r="59" spans="2:22" ht="12">
      <c r="B59" s="461"/>
      <c r="C59" s="456" t="s">
        <v>292</v>
      </c>
      <c r="D59" s="478">
        <v>0</v>
      </c>
      <c r="E59" s="479">
        <v>367928682</v>
      </c>
      <c r="F59" s="478">
        <v>39467447</v>
      </c>
      <c r="G59" s="479">
        <v>47061353</v>
      </c>
      <c r="H59" s="478">
        <v>323021631</v>
      </c>
      <c r="I59" s="479">
        <v>312041595</v>
      </c>
      <c r="J59" s="478">
        <v>2950960</v>
      </c>
      <c r="K59" s="479">
        <v>2953410</v>
      </c>
      <c r="L59" s="478">
        <v>125982328</v>
      </c>
      <c r="M59" s="479">
        <v>130666525</v>
      </c>
      <c r="N59" s="478">
        <v>0</v>
      </c>
      <c r="O59" s="479">
        <v>0</v>
      </c>
      <c r="P59" s="474">
        <f aca="true" t="shared" si="13" ref="P59:Q64">+D59+F59+H59+J59+L59+N59</f>
        <v>491422366</v>
      </c>
      <c r="Q59" s="475">
        <f t="shared" si="13"/>
        <v>860651565</v>
      </c>
      <c r="R59" s="499"/>
      <c r="T59" s="460">
        <f>+'[1]Segmentos LN resumen'!F59-P59</f>
        <v>0</v>
      </c>
      <c r="U59" s="460">
        <f>+'[1]Segmentos LN resumen'!G59-Q59</f>
        <v>0</v>
      </c>
      <c r="V59" s="460"/>
    </row>
    <row r="60" spans="2:22" ht="12">
      <c r="B60" s="461"/>
      <c r="C60" s="456" t="s">
        <v>293</v>
      </c>
      <c r="D60" s="478">
        <v>0</v>
      </c>
      <c r="E60" s="479">
        <v>1225045537</v>
      </c>
      <c r="F60" s="478">
        <v>-59269398</v>
      </c>
      <c r="G60" s="479">
        <v>-20697376</v>
      </c>
      <c r="H60" s="478">
        <v>101254816</v>
      </c>
      <c r="I60" s="479">
        <v>82104937</v>
      </c>
      <c r="J60" s="478">
        <v>7177829</v>
      </c>
      <c r="K60" s="479">
        <v>104750330</v>
      </c>
      <c r="L60" s="478">
        <v>9694502</v>
      </c>
      <c r="M60" s="479">
        <v>23507886</v>
      </c>
      <c r="N60" s="478">
        <v>0</v>
      </c>
      <c r="O60" s="479">
        <v>0</v>
      </c>
      <c r="P60" s="474">
        <f t="shared" si="13"/>
        <v>58857749</v>
      </c>
      <c r="Q60" s="475">
        <f t="shared" si="13"/>
        <v>1414711314</v>
      </c>
      <c r="R60" s="499"/>
      <c r="T60" s="460">
        <f>+'[1]Segmentos LN resumen'!F60-P60</f>
        <v>0</v>
      </c>
      <c r="U60" s="460">
        <f>+'[1]Segmentos LN resumen'!G60-Q60</f>
        <v>0</v>
      </c>
      <c r="V60" s="460"/>
    </row>
    <row r="61" spans="2:22" ht="12">
      <c r="B61" s="461"/>
      <c r="C61" s="456" t="s">
        <v>294</v>
      </c>
      <c r="D61" s="478">
        <v>0</v>
      </c>
      <c r="E61" s="479">
        <v>566302</v>
      </c>
      <c r="F61" s="478">
        <v>0</v>
      </c>
      <c r="G61" s="479">
        <v>0</v>
      </c>
      <c r="H61" s="478">
        <v>0</v>
      </c>
      <c r="I61" s="479">
        <v>0</v>
      </c>
      <c r="J61" s="478">
        <v>2978709</v>
      </c>
      <c r="K61" s="479">
        <v>2981182</v>
      </c>
      <c r="L61" s="478">
        <v>0</v>
      </c>
      <c r="M61" s="479">
        <v>0</v>
      </c>
      <c r="N61" s="478">
        <v>0</v>
      </c>
      <c r="O61" s="479">
        <v>0</v>
      </c>
      <c r="P61" s="474">
        <f t="shared" si="13"/>
        <v>2978709</v>
      </c>
      <c r="Q61" s="475">
        <f t="shared" si="13"/>
        <v>3547484</v>
      </c>
      <c r="R61" s="499"/>
      <c r="T61" s="460">
        <f>+'[1]Segmentos LN resumen'!F61-P61</f>
        <v>0</v>
      </c>
      <c r="U61" s="460">
        <f>+'[1]Segmentos LN resumen'!G61-Q61</f>
        <v>0</v>
      </c>
      <c r="V61" s="460"/>
    </row>
    <row r="62" spans="2:22" ht="12">
      <c r="B62" s="461"/>
      <c r="C62" s="456" t="s">
        <v>295</v>
      </c>
      <c r="D62" s="478">
        <v>0</v>
      </c>
      <c r="E62" s="479">
        <v>0</v>
      </c>
      <c r="F62" s="478">
        <v>0</v>
      </c>
      <c r="G62" s="479">
        <v>0</v>
      </c>
      <c r="H62" s="478">
        <v>0</v>
      </c>
      <c r="I62" s="479">
        <v>0</v>
      </c>
      <c r="J62" s="478">
        <v>0</v>
      </c>
      <c r="K62" s="479">
        <v>0</v>
      </c>
      <c r="L62" s="478">
        <v>0</v>
      </c>
      <c r="M62" s="479">
        <v>0</v>
      </c>
      <c r="N62" s="478">
        <v>0</v>
      </c>
      <c r="O62" s="479">
        <v>0</v>
      </c>
      <c r="P62" s="474">
        <f t="shared" si="13"/>
        <v>0</v>
      </c>
      <c r="Q62" s="475">
        <f t="shared" si="13"/>
        <v>0</v>
      </c>
      <c r="R62" s="499"/>
      <c r="T62" s="460">
        <f>+'[1]Segmentos LN resumen'!F62-P62</f>
        <v>0</v>
      </c>
      <c r="U62" s="460">
        <f>+'[1]Segmentos LN resumen'!G62-Q62</f>
        <v>0</v>
      </c>
      <c r="V62" s="460"/>
    </row>
    <row r="63" spans="2:22" ht="12">
      <c r="B63" s="461"/>
      <c r="C63" s="456" t="s">
        <v>296</v>
      </c>
      <c r="D63" s="478">
        <v>0</v>
      </c>
      <c r="E63" s="479">
        <v>0</v>
      </c>
      <c r="F63" s="478">
        <v>0</v>
      </c>
      <c r="G63" s="479">
        <v>0</v>
      </c>
      <c r="H63" s="478">
        <v>0</v>
      </c>
      <c r="I63" s="479">
        <v>0</v>
      </c>
      <c r="J63" s="478">
        <v>0</v>
      </c>
      <c r="K63" s="479">
        <v>0</v>
      </c>
      <c r="L63" s="478">
        <v>0</v>
      </c>
      <c r="M63" s="479">
        <v>0</v>
      </c>
      <c r="N63" s="478">
        <v>0</v>
      </c>
      <c r="O63" s="479">
        <v>0</v>
      </c>
      <c r="P63" s="474">
        <f t="shared" si="13"/>
        <v>0</v>
      </c>
      <c r="Q63" s="475">
        <f t="shared" si="13"/>
        <v>0</v>
      </c>
      <c r="R63" s="499"/>
      <c r="T63" s="460">
        <f>+'[1]Segmentos LN resumen'!F63-P63</f>
        <v>0</v>
      </c>
      <c r="U63" s="460">
        <f>+'[1]Segmentos LN resumen'!G63-Q63</f>
        <v>0</v>
      </c>
      <c r="V63" s="460"/>
    </row>
    <row r="64" spans="2:22" ht="12">
      <c r="B64" s="461"/>
      <c r="C64" s="456" t="s">
        <v>297</v>
      </c>
      <c r="D64" s="478">
        <v>0</v>
      </c>
      <c r="E64" s="479">
        <v>-480882931</v>
      </c>
      <c r="F64" s="478">
        <v>1587624</v>
      </c>
      <c r="G64" s="479">
        <v>1893097</v>
      </c>
      <c r="H64" s="478">
        <v>549034253</v>
      </c>
      <c r="I64" s="479">
        <v>536245139</v>
      </c>
      <c r="J64" s="478">
        <v>432832795</v>
      </c>
      <c r="K64" s="479">
        <v>414952491</v>
      </c>
      <c r="L64" s="478">
        <v>183779505</v>
      </c>
      <c r="M64" s="479">
        <v>175690407</v>
      </c>
      <c r="N64" s="478">
        <v>0</v>
      </c>
      <c r="O64" s="479">
        <v>0</v>
      </c>
      <c r="P64" s="474">
        <f t="shared" si="13"/>
        <v>1167234177</v>
      </c>
      <c r="Q64" s="475">
        <f t="shared" si="13"/>
        <v>647898203</v>
      </c>
      <c r="R64" s="499"/>
      <c r="T64" s="460">
        <f>+'[1]Segmentos LN resumen'!F64-P64</f>
        <v>0</v>
      </c>
      <c r="U64" s="460">
        <f>+'[1]Segmentos LN resumen'!G64-Q64</f>
        <v>0</v>
      </c>
      <c r="V64" s="460"/>
    </row>
    <row r="66" spans="2:22" ht="12">
      <c r="B66" s="467" t="s">
        <v>298</v>
      </c>
      <c r="C66" s="456"/>
      <c r="D66" s="478">
        <v>0</v>
      </c>
      <c r="E66" s="479">
        <v>0</v>
      </c>
      <c r="F66" s="478">
        <v>0</v>
      </c>
      <c r="G66" s="479">
        <v>0</v>
      </c>
      <c r="H66" s="478">
        <v>0</v>
      </c>
      <c r="I66" s="479">
        <v>0</v>
      </c>
      <c r="J66" s="478">
        <v>0</v>
      </c>
      <c r="K66" s="479">
        <v>0</v>
      </c>
      <c r="L66" s="478">
        <v>0</v>
      </c>
      <c r="M66" s="479">
        <v>0</v>
      </c>
      <c r="N66" s="478">
        <v>0</v>
      </c>
      <c r="O66" s="479">
        <v>0</v>
      </c>
      <c r="P66" s="474">
        <f>+D66+F66+H66+J66+L66+N66</f>
        <v>0</v>
      </c>
      <c r="Q66" s="475">
        <v>0</v>
      </c>
      <c r="R66" s="499"/>
      <c r="T66" s="460">
        <f>+'[1]Segmentos LN resumen'!F66-P66</f>
        <v>0</v>
      </c>
      <c r="U66" s="460">
        <f>+'[1]Segmentos LN resumen'!G66-Q66</f>
        <v>0</v>
      </c>
      <c r="V66" s="460"/>
    </row>
    <row r="67" ht="12">
      <c r="P67" s="465"/>
    </row>
    <row r="68" spans="2:22" ht="12">
      <c r="B68" s="455" t="s">
        <v>299</v>
      </c>
      <c r="C68" s="468"/>
      <c r="D68" s="474">
        <f aca="true" t="shared" si="14" ref="D68:Q68">+D57+D48+D37</f>
        <v>0</v>
      </c>
      <c r="E68" s="475">
        <f t="shared" si="14"/>
        <v>1531004808</v>
      </c>
      <c r="F68" s="474">
        <f t="shared" si="14"/>
        <v>578954177</v>
      </c>
      <c r="G68" s="475">
        <f t="shared" si="14"/>
        <v>634853693</v>
      </c>
      <c r="H68" s="474">
        <f t="shared" si="14"/>
        <v>2406728302</v>
      </c>
      <c r="I68" s="475">
        <f t="shared" si="14"/>
        <v>2315945976</v>
      </c>
      <c r="J68" s="474">
        <f t="shared" si="14"/>
        <v>1045533804</v>
      </c>
      <c r="K68" s="475">
        <f t="shared" si="14"/>
        <v>1055327964</v>
      </c>
      <c r="L68" s="474">
        <f t="shared" si="14"/>
        <v>783717655</v>
      </c>
      <c r="M68" s="475">
        <f t="shared" si="14"/>
        <v>792229768</v>
      </c>
      <c r="N68" s="474">
        <f t="shared" si="14"/>
        <v>-1809847</v>
      </c>
      <c r="O68" s="475">
        <f t="shared" si="14"/>
        <v>-4417595</v>
      </c>
      <c r="P68" s="474">
        <f t="shared" si="14"/>
        <v>4813124091</v>
      </c>
      <c r="Q68" s="475">
        <f t="shared" si="14"/>
        <v>6324944614</v>
      </c>
      <c r="R68" s="499"/>
      <c r="T68" s="460">
        <f>+'[1]Segmentos LN resumen'!F68-P68</f>
        <v>0</v>
      </c>
      <c r="U68" s="460">
        <f>+'[1]Segmentos LN resumen'!G68-Q68</f>
        <v>0</v>
      </c>
      <c r="V68" s="460"/>
    </row>
    <row r="69" spans="4:22" ht="12">
      <c r="D69" s="460">
        <f aca="true" t="shared" si="15" ref="D69:Q69">+D29-D68</f>
        <v>0</v>
      </c>
      <c r="E69" s="460">
        <f t="shared" si="15"/>
        <v>0</v>
      </c>
      <c r="F69" s="460">
        <f t="shared" si="15"/>
        <v>0</v>
      </c>
      <c r="G69" s="460">
        <f t="shared" si="15"/>
        <v>0</v>
      </c>
      <c r="H69" s="460">
        <f t="shared" si="15"/>
        <v>0</v>
      </c>
      <c r="I69" s="460">
        <f t="shared" si="15"/>
        <v>0</v>
      </c>
      <c r="J69" s="460">
        <f t="shared" si="15"/>
        <v>0</v>
      </c>
      <c r="K69" s="460">
        <f t="shared" si="15"/>
        <v>0</v>
      </c>
      <c r="L69" s="460">
        <f t="shared" si="15"/>
        <v>0</v>
      </c>
      <c r="M69" s="460">
        <f t="shared" si="15"/>
        <v>0</v>
      </c>
      <c r="N69" s="460">
        <f t="shared" si="15"/>
        <v>0</v>
      </c>
      <c r="O69" s="460">
        <f t="shared" si="15"/>
        <v>0</v>
      </c>
      <c r="P69" s="460">
        <f t="shared" si="15"/>
        <v>0</v>
      </c>
      <c r="Q69" s="460">
        <f t="shared" si="15"/>
        <v>0</v>
      </c>
      <c r="R69" s="460"/>
      <c r="T69" s="460">
        <f>+T29-T68</f>
        <v>0</v>
      </c>
      <c r="U69" s="460">
        <f>+U29-U68</f>
        <v>0</v>
      </c>
      <c r="V69" s="460"/>
    </row>
    <row r="70" spans="4:35" ht="12"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G70" s="460"/>
      <c r="AH70" s="460"/>
      <c r="AI70" s="460"/>
    </row>
    <row r="71" spans="4:17" ht="18" customHeight="1">
      <c r="D71" s="579" t="s">
        <v>29</v>
      </c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O71" s="580"/>
      <c r="P71" s="580"/>
      <c r="Q71" s="580"/>
    </row>
    <row r="72" spans="2:17" ht="30.75" customHeight="1">
      <c r="B72" s="555" t="s">
        <v>3</v>
      </c>
      <c r="C72" s="556"/>
      <c r="D72" s="567" t="s">
        <v>33</v>
      </c>
      <c r="E72" s="568"/>
      <c r="F72" s="567" t="s">
        <v>10</v>
      </c>
      <c r="G72" s="568"/>
      <c r="H72" s="567" t="s">
        <v>51</v>
      </c>
      <c r="I72" s="568"/>
      <c r="J72" s="567" t="s">
        <v>14</v>
      </c>
      <c r="K72" s="568"/>
      <c r="L72" s="567" t="s">
        <v>12</v>
      </c>
      <c r="M72" s="568"/>
      <c r="N72" s="567" t="s">
        <v>30</v>
      </c>
      <c r="O72" s="568"/>
      <c r="P72" s="567" t="s">
        <v>249</v>
      </c>
      <c r="Q72" s="568"/>
    </row>
    <row r="73" spans="2:17" ht="12">
      <c r="B73" s="563" t="s">
        <v>300</v>
      </c>
      <c r="C73" s="564"/>
      <c r="D73" s="450">
        <f>+D35</f>
        <v>42460</v>
      </c>
      <c r="E73" s="451" t="s">
        <v>352</v>
      </c>
      <c r="F73" s="450">
        <f>+F35</f>
        <v>42460</v>
      </c>
      <c r="G73" s="451" t="s">
        <v>352</v>
      </c>
      <c r="H73" s="450">
        <f>+H35</f>
        <v>42460</v>
      </c>
      <c r="I73" s="451" t="s">
        <v>352</v>
      </c>
      <c r="J73" s="450">
        <f>+J35</f>
        <v>42460</v>
      </c>
      <c r="K73" s="451" t="str">
        <f>+G73</f>
        <v>3|/12/2014</v>
      </c>
      <c r="L73" s="450">
        <f>+L35</f>
        <v>42460</v>
      </c>
      <c r="M73" s="451" t="str">
        <f>+I73</f>
        <v>3|/12/2014</v>
      </c>
      <c r="N73" s="450">
        <f>+N35</f>
        <v>42460</v>
      </c>
      <c r="O73" s="451" t="str">
        <f>+K73</f>
        <v>3|/12/2014</v>
      </c>
      <c r="P73" s="450">
        <f>+P35</f>
        <v>42460</v>
      </c>
      <c r="Q73" s="451" t="str">
        <f>+M73</f>
        <v>3|/12/2014</v>
      </c>
    </row>
    <row r="74" spans="2:17" ht="12">
      <c r="B74" s="565"/>
      <c r="C74" s="566"/>
      <c r="D74" s="470" t="s">
        <v>23</v>
      </c>
      <c r="E74" s="471" t="s">
        <v>23</v>
      </c>
      <c r="F74" s="470" t="s">
        <v>23</v>
      </c>
      <c r="G74" s="471" t="s">
        <v>23</v>
      </c>
      <c r="H74" s="470" t="s">
        <v>23</v>
      </c>
      <c r="I74" s="471" t="s">
        <v>23</v>
      </c>
      <c r="J74" s="470" t="s">
        <v>23</v>
      </c>
      <c r="K74" s="471" t="s">
        <v>23</v>
      </c>
      <c r="L74" s="470" t="s">
        <v>23</v>
      </c>
      <c r="M74" s="471" t="s">
        <v>23</v>
      </c>
      <c r="N74" s="470" t="s">
        <v>23</v>
      </c>
      <c r="O74" s="471" t="s">
        <v>23</v>
      </c>
      <c r="P74" s="470" t="s">
        <v>23</v>
      </c>
      <c r="Q74" s="471" t="s">
        <v>23</v>
      </c>
    </row>
    <row r="75" spans="2:21" ht="12">
      <c r="B75" s="455" t="s">
        <v>301</v>
      </c>
      <c r="C75" s="473"/>
      <c r="D75" s="474">
        <f>+D76+D81</f>
        <v>0</v>
      </c>
      <c r="E75" s="475">
        <f aca="true" t="shared" si="16" ref="E75:O75">+E76+E81</f>
        <v>0</v>
      </c>
      <c r="F75" s="474">
        <f t="shared" si="16"/>
        <v>145304736</v>
      </c>
      <c r="G75" s="475">
        <f t="shared" si="16"/>
        <v>160115308</v>
      </c>
      <c r="H75" s="474">
        <f t="shared" si="16"/>
        <v>342971364</v>
      </c>
      <c r="I75" s="475">
        <f t="shared" si="16"/>
        <v>476775721</v>
      </c>
      <c r="J75" s="474">
        <f t="shared" si="16"/>
        <v>218591454</v>
      </c>
      <c r="K75" s="475">
        <f t="shared" si="16"/>
        <v>220009921</v>
      </c>
      <c r="L75" s="474">
        <f t="shared" si="16"/>
        <v>157791665</v>
      </c>
      <c r="M75" s="475">
        <f t="shared" si="16"/>
        <v>129879301</v>
      </c>
      <c r="N75" s="474">
        <f t="shared" si="16"/>
        <v>0</v>
      </c>
      <c r="O75" s="475">
        <f t="shared" si="16"/>
        <v>0</v>
      </c>
      <c r="P75" s="474">
        <f>+P76+P81</f>
        <v>864659219</v>
      </c>
      <c r="Q75" s="475">
        <f>+Q76+Q81</f>
        <v>986780251</v>
      </c>
      <c r="T75" s="460">
        <f>+P75-'[1]Segmentos LN resumen'!F76</f>
        <v>0</v>
      </c>
      <c r="U75" s="460">
        <f>+Q75-'[1]Segmentos LN resumen'!G76</f>
        <v>0</v>
      </c>
    </row>
    <row r="76" spans="2:21" ht="12">
      <c r="B76" s="476"/>
      <c r="C76" s="466" t="s">
        <v>302</v>
      </c>
      <c r="D76" s="474">
        <f>SUM(D77:D79)</f>
        <v>0</v>
      </c>
      <c r="E76" s="475">
        <f aca="true" t="shared" si="17" ref="E76:Q76">SUM(E77:E79)</f>
        <v>0</v>
      </c>
      <c r="F76" s="474">
        <f t="shared" si="17"/>
        <v>124728098</v>
      </c>
      <c r="G76" s="475">
        <f t="shared" si="17"/>
        <v>71211843</v>
      </c>
      <c r="H76" s="474">
        <f t="shared" si="17"/>
        <v>334018499</v>
      </c>
      <c r="I76" s="475">
        <f t="shared" si="17"/>
        <v>446079503</v>
      </c>
      <c r="J76" s="474">
        <f t="shared" si="17"/>
        <v>217532479</v>
      </c>
      <c r="K76" s="475">
        <f t="shared" si="17"/>
        <v>219345902</v>
      </c>
      <c r="L76" s="474">
        <f t="shared" si="17"/>
        <v>157219293</v>
      </c>
      <c r="M76" s="475">
        <f t="shared" si="17"/>
        <v>128809900</v>
      </c>
      <c r="N76" s="474">
        <f t="shared" si="17"/>
        <v>0</v>
      </c>
      <c r="O76" s="475">
        <f t="shared" si="17"/>
        <v>0</v>
      </c>
      <c r="P76" s="474">
        <f t="shared" si="17"/>
        <v>833498369</v>
      </c>
      <c r="Q76" s="475">
        <f t="shared" si="17"/>
        <v>865447148</v>
      </c>
      <c r="T76" s="460">
        <f>+P76-'[1]Segmentos LN resumen'!F77</f>
        <v>0</v>
      </c>
      <c r="U76" s="460">
        <f>+Q76-'[1]Segmentos LN resumen'!G77</f>
        <v>0</v>
      </c>
    </row>
    <row r="77" spans="2:21" ht="12">
      <c r="B77" s="476"/>
      <c r="C77" s="477" t="s">
        <v>303</v>
      </c>
      <c r="D77" s="478">
        <v>0</v>
      </c>
      <c r="E77" s="496">
        <v>0</v>
      </c>
      <c r="F77" s="478">
        <v>115843672</v>
      </c>
      <c r="G77" s="496">
        <v>66288293</v>
      </c>
      <c r="H77" s="478">
        <v>265924683</v>
      </c>
      <c r="I77" s="496">
        <v>427550966</v>
      </c>
      <c r="J77" s="478">
        <v>180475651</v>
      </c>
      <c r="K77" s="496">
        <v>180524163</v>
      </c>
      <c r="L77" s="478">
        <v>150348180</v>
      </c>
      <c r="M77" s="496">
        <v>123508946</v>
      </c>
      <c r="N77" s="478">
        <v>0</v>
      </c>
      <c r="O77" s="496">
        <v>0</v>
      </c>
      <c r="P77" s="478">
        <f aca="true" t="shared" si="18" ref="P77:Q79">+D77+F77+H77+J77+L77+N77</f>
        <v>712592186</v>
      </c>
      <c r="Q77" s="496">
        <f t="shared" si="18"/>
        <v>797872368</v>
      </c>
      <c r="T77" s="460">
        <f>+P77-'[1]Segmentos LN resumen'!F78</f>
        <v>0</v>
      </c>
      <c r="U77" s="460">
        <f>+Q77-'[1]Segmentos LN resumen'!G78</f>
        <v>0</v>
      </c>
    </row>
    <row r="78" spans="2:21" ht="12">
      <c r="B78" s="476"/>
      <c r="C78" s="477" t="s">
        <v>304</v>
      </c>
      <c r="D78" s="478">
        <v>0</v>
      </c>
      <c r="E78" s="496">
        <v>0</v>
      </c>
      <c r="F78" s="478">
        <v>36753</v>
      </c>
      <c r="G78" s="496">
        <v>46079</v>
      </c>
      <c r="H78" s="478">
        <v>321732</v>
      </c>
      <c r="I78" s="496">
        <v>1715244</v>
      </c>
      <c r="J78" s="478">
        <v>14084</v>
      </c>
      <c r="K78" s="496">
        <v>24448</v>
      </c>
      <c r="L78" s="478">
        <v>84466</v>
      </c>
      <c r="M78" s="496">
        <v>851552</v>
      </c>
      <c r="N78" s="478">
        <v>0</v>
      </c>
      <c r="O78" s="496">
        <v>0</v>
      </c>
      <c r="P78" s="478">
        <f t="shared" si="18"/>
        <v>457035</v>
      </c>
      <c r="Q78" s="496">
        <f t="shared" si="18"/>
        <v>2637323</v>
      </c>
      <c r="T78" s="460">
        <f>+P78-'[1]Segmentos LN resumen'!F79</f>
        <v>0</v>
      </c>
      <c r="U78" s="460">
        <f>+Q78-'[1]Segmentos LN resumen'!G79</f>
        <v>0</v>
      </c>
    </row>
    <row r="79" spans="2:21" ht="12">
      <c r="B79" s="476"/>
      <c r="C79" s="477" t="s">
        <v>305</v>
      </c>
      <c r="D79" s="478">
        <v>0</v>
      </c>
      <c r="E79" s="496">
        <v>0</v>
      </c>
      <c r="F79" s="478">
        <v>8847673</v>
      </c>
      <c r="G79" s="496">
        <v>4877471</v>
      </c>
      <c r="H79" s="478">
        <v>67772084</v>
      </c>
      <c r="I79" s="496">
        <v>16813293</v>
      </c>
      <c r="J79" s="478">
        <v>37042744</v>
      </c>
      <c r="K79" s="496">
        <v>38797291</v>
      </c>
      <c r="L79" s="478">
        <v>6786647</v>
      </c>
      <c r="M79" s="496">
        <v>4449402</v>
      </c>
      <c r="N79" s="478">
        <v>0</v>
      </c>
      <c r="O79" s="496">
        <v>0</v>
      </c>
      <c r="P79" s="478">
        <f t="shared" si="18"/>
        <v>120449148</v>
      </c>
      <c r="Q79" s="496">
        <f t="shared" si="18"/>
        <v>64937457</v>
      </c>
      <c r="T79" s="460">
        <f>+P79-'[1]Segmentos LN resumen'!F80</f>
        <v>0</v>
      </c>
      <c r="U79" s="460">
        <f>+Q79-'[1]Segmentos LN resumen'!G80</f>
        <v>0</v>
      </c>
    </row>
    <row r="80" spans="2:21" ht="12" hidden="1">
      <c r="B80" s="476"/>
      <c r="C80" s="477"/>
      <c r="D80" s="478"/>
      <c r="E80" s="496">
        <v>0</v>
      </c>
      <c r="F80" s="478"/>
      <c r="G80" s="496">
        <v>0</v>
      </c>
      <c r="H80" s="478"/>
      <c r="I80" s="496">
        <v>0</v>
      </c>
      <c r="J80" s="478"/>
      <c r="K80" s="496">
        <v>0</v>
      </c>
      <c r="L80" s="478"/>
      <c r="M80" s="496">
        <v>0</v>
      </c>
      <c r="N80" s="478"/>
      <c r="O80" s="496">
        <v>0</v>
      </c>
      <c r="P80" s="478"/>
      <c r="Q80" s="496"/>
      <c r="T80" s="460"/>
      <c r="U80" s="460"/>
    </row>
    <row r="81" spans="2:21" ht="12">
      <c r="B81" s="476"/>
      <c r="C81" s="466" t="s">
        <v>306</v>
      </c>
      <c r="D81" s="478">
        <v>0</v>
      </c>
      <c r="E81" s="496">
        <v>0</v>
      </c>
      <c r="F81" s="478">
        <v>20576638</v>
      </c>
      <c r="G81" s="496">
        <v>88903465</v>
      </c>
      <c r="H81" s="478">
        <v>8952865</v>
      </c>
      <c r="I81" s="496">
        <v>30696218</v>
      </c>
      <c r="J81" s="478">
        <v>1058975</v>
      </c>
      <c r="K81" s="496">
        <v>664019</v>
      </c>
      <c r="L81" s="478">
        <v>572372</v>
      </c>
      <c r="M81" s="496">
        <v>1069401</v>
      </c>
      <c r="N81" s="478">
        <v>0</v>
      </c>
      <c r="O81" s="496">
        <v>0</v>
      </c>
      <c r="P81" s="478">
        <f>+D81+F81+H81+J81+L81+N81</f>
        <v>31160850</v>
      </c>
      <c r="Q81" s="496">
        <f>+E81+G81+I81+K81+M81+O81</f>
        <v>121333103</v>
      </c>
      <c r="T81" s="460">
        <f>+P81-'[1]Segmentos LN resumen'!F81</f>
        <v>0</v>
      </c>
      <c r="U81" s="460">
        <f>+Q81-'[1]Segmentos LN resumen'!G81</f>
        <v>0</v>
      </c>
    </row>
    <row r="82" spans="20:21" ht="12">
      <c r="T82" s="460">
        <f>+P82-'[1]Segmentos LN resumen'!F82</f>
        <v>0</v>
      </c>
      <c r="U82" s="460"/>
    </row>
    <row r="83" spans="2:21" ht="12">
      <c r="B83" s="455" t="s">
        <v>307</v>
      </c>
      <c r="C83" s="480"/>
      <c r="D83" s="474">
        <f>SUM(D84:D87)</f>
        <v>0</v>
      </c>
      <c r="E83" s="475">
        <f aca="true" t="shared" si="19" ref="E83:Q83">SUM(E84:E87)</f>
        <v>0</v>
      </c>
      <c r="F83" s="474">
        <f t="shared" si="19"/>
        <v>-60053359</v>
      </c>
      <c r="G83" s="475">
        <f t="shared" si="19"/>
        <v>-44156450</v>
      </c>
      <c r="H83" s="474">
        <f t="shared" si="19"/>
        <v>-222599525</v>
      </c>
      <c r="I83" s="475">
        <f t="shared" si="19"/>
        <v>-336099141</v>
      </c>
      <c r="J83" s="474">
        <f t="shared" si="19"/>
        <v>-130799410</v>
      </c>
      <c r="K83" s="475">
        <f t="shared" si="19"/>
        <v>-121577764</v>
      </c>
      <c r="L83" s="474">
        <f t="shared" si="19"/>
        <v>-107531850</v>
      </c>
      <c r="M83" s="475">
        <f t="shared" si="19"/>
        <v>-87053416</v>
      </c>
      <c r="N83" s="474">
        <f t="shared" si="19"/>
        <v>0</v>
      </c>
      <c r="O83" s="475">
        <f t="shared" si="19"/>
        <v>0</v>
      </c>
      <c r="P83" s="474">
        <f t="shared" si="19"/>
        <v>-520984144</v>
      </c>
      <c r="Q83" s="475">
        <f t="shared" si="19"/>
        <v>-588886771</v>
      </c>
      <c r="T83" s="460">
        <f>+P83-'[1]Segmentos LN resumen'!F83</f>
        <v>0</v>
      </c>
      <c r="U83" s="460">
        <f>+Q83-'[1]Segmentos LN resumen'!G83</f>
        <v>0</v>
      </c>
    </row>
    <row r="84" spans="2:21" ht="12">
      <c r="B84" s="476"/>
      <c r="C84" s="477" t="s">
        <v>308</v>
      </c>
      <c r="D84" s="478">
        <v>0</v>
      </c>
      <c r="E84" s="496">
        <v>0</v>
      </c>
      <c r="F84" s="478">
        <v>-59928011</v>
      </c>
      <c r="G84" s="496">
        <v>-44001648</v>
      </c>
      <c r="H84" s="478">
        <v>-151171707</v>
      </c>
      <c r="I84" s="496">
        <v>-279648178</v>
      </c>
      <c r="J84" s="478">
        <v>-100857886</v>
      </c>
      <c r="K84" s="496">
        <v>-90969670</v>
      </c>
      <c r="L84" s="478">
        <v>-102640448</v>
      </c>
      <c r="M84" s="496">
        <v>-81028082</v>
      </c>
      <c r="N84" s="478">
        <v>0</v>
      </c>
      <c r="O84" s="496">
        <v>0</v>
      </c>
      <c r="P84" s="478">
        <f aca="true" t="shared" si="20" ref="P84:Q87">+D84+F84+H84+J84+L84+N84</f>
        <v>-414598052</v>
      </c>
      <c r="Q84" s="496">
        <f t="shared" si="20"/>
        <v>-495647578</v>
      </c>
      <c r="T84" s="460">
        <f>+P84-'[1]Segmentos LN resumen'!F84</f>
        <v>0</v>
      </c>
      <c r="U84" s="460">
        <f>+Q84-'[1]Segmentos LN resumen'!G84</f>
        <v>0</v>
      </c>
    </row>
    <row r="85" spans="2:21" ht="12">
      <c r="B85" s="476"/>
      <c r="C85" s="477" t="s">
        <v>309</v>
      </c>
      <c r="D85" s="478">
        <v>0</v>
      </c>
      <c r="E85" s="496">
        <v>0</v>
      </c>
      <c r="F85" s="478">
        <v>0</v>
      </c>
      <c r="G85" s="496">
        <v>0</v>
      </c>
      <c r="H85" s="478">
        <v>0</v>
      </c>
      <c r="I85" s="496">
        <v>0</v>
      </c>
      <c r="J85" s="478">
        <v>0</v>
      </c>
      <c r="K85" s="496">
        <v>0</v>
      </c>
      <c r="L85" s="478">
        <v>0</v>
      </c>
      <c r="M85" s="496">
        <v>0</v>
      </c>
      <c r="N85" s="478">
        <v>0</v>
      </c>
      <c r="O85" s="496">
        <v>0</v>
      </c>
      <c r="P85" s="478">
        <f t="shared" si="20"/>
        <v>0</v>
      </c>
      <c r="Q85" s="496">
        <f t="shared" si="20"/>
        <v>0</v>
      </c>
      <c r="T85" s="460">
        <f>+P85-'[1]Segmentos LN resumen'!F85</f>
        <v>0</v>
      </c>
      <c r="U85" s="460">
        <f>+Q85-'[1]Segmentos LN resumen'!G85</f>
        <v>0</v>
      </c>
    </row>
    <row r="86" spans="2:21" ht="12">
      <c r="B86" s="476"/>
      <c r="C86" s="477" t="s">
        <v>310</v>
      </c>
      <c r="D86" s="478">
        <v>0</v>
      </c>
      <c r="E86" s="496">
        <v>0</v>
      </c>
      <c r="F86" s="478">
        <v>-88220</v>
      </c>
      <c r="G86" s="496">
        <v>-154802</v>
      </c>
      <c r="H86" s="478">
        <v>-13295455</v>
      </c>
      <c r="I86" s="496">
        <v>-19221712</v>
      </c>
      <c r="J86" s="478">
        <v>-21150890</v>
      </c>
      <c r="K86" s="496">
        <v>-20903323</v>
      </c>
      <c r="L86" s="478">
        <v>0</v>
      </c>
      <c r="M86" s="496">
        <v>0</v>
      </c>
      <c r="N86" s="478">
        <v>0</v>
      </c>
      <c r="O86" s="496">
        <v>0</v>
      </c>
      <c r="P86" s="478">
        <f t="shared" si="20"/>
        <v>-34534565</v>
      </c>
      <c r="Q86" s="496">
        <f t="shared" si="20"/>
        <v>-40279837</v>
      </c>
      <c r="T86" s="460">
        <f>+P86-'[1]Segmentos LN resumen'!F86</f>
        <v>0</v>
      </c>
      <c r="U86" s="460">
        <f>+Q86-'[1]Segmentos LN resumen'!G86</f>
        <v>0</v>
      </c>
    </row>
    <row r="87" spans="2:21" ht="12">
      <c r="B87" s="476"/>
      <c r="C87" s="477" t="s">
        <v>311</v>
      </c>
      <c r="D87" s="478">
        <v>0</v>
      </c>
      <c r="E87" s="496">
        <v>0</v>
      </c>
      <c r="F87" s="478">
        <v>-37128</v>
      </c>
      <c r="G87" s="496">
        <v>0</v>
      </c>
      <c r="H87" s="478">
        <v>-58132363</v>
      </c>
      <c r="I87" s="496">
        <v>-37229251</v>
      </c>
      <c r="J87" s="478">
        <v>-8790634</v>
      </c>
      <c r="K87" s="496">
        <v>-9704771</v>
      </c>
      <c r="L87" s="478">
        <v>-4891402</v>
      </c>
      <c r="M87" s="496">
        <v>-6025334</v>
      </c>
      <c r="N87" s="478">
        <v>0</v>
      </c>
      <c r="O87" s="496">
        <v>0</v>
      </c>
      <c r="P87" s="478">
        <f t="shared" si="20"/>
        <v>-71851527</v>
      </c>
      <c r="Q87" s="496">
        <f t="shared" si="20"/>
        <v>-52959356</v>
      </c>
      <c r="T87" s="460">
        <f>+P87-'[1]Segmentos LN resumen'!F87</f>
        <v>0</v>
      </c>
      <c r="U87" s="460">
        <f>+Q87-'[1]Segmentos LN resumen'!G87</f>
        <v>0</v>
      </c>
    </row>
    <row r="88" spans="4:21" ht="12">
      <c r="D88" s="460"/>
      <c r="F88" s="460"/>
      <c r="H88" s="460"/>
      <c r="J88" s="460"/>
      <c r="L88" s="460"/>
      <c r="N88" s="460"/>
      <c r="P88" s="460"/>
      <c r="T88" s="460">
        <f>+P88-'[1]Segmentos LN resumen'!F88</f>
        <v>0</v>
      </c>
      <c r="U88" s="460">
        <f>+Q88-'[1]Segmentos LN resumen'!G88</f>
        <v>0</v>
      </c>
    </row>
    <row r="89" spans="2:21" ht="12">
      <c r="B89" s="455" t="s">
        <v>312</v>
      </c>
      <c r="C89" s="480"/>
      <c r="D89" s="474">
        <f>+D83+D75</f>
        <v>0</v>
      </c>
      <c r="E89" s="475">
        <f aca="true" t="shared" si="21" ref="E89:O89">+E83+E75</f>
        <v>0</v>
      </c>
      <c r="F89" s="474">
        <f t="shared" si="21"/>
        <v>85251377</v>
      </c>
      <c r="G89" s="475">
        <f t="shared" si="21"/>
        <v>115958858</v>
      </c>
      <c r="H89" s="474">
        <f t="shared" si="21"/>
        <v>120371839</v>
      </c>
      <c r="I89" s="475">
        <f t="shared" si="21"/>
        <v>140676580</v>
      </c>
      <c r="J89" s="474">
        <f t="shared" si="21"/>
        <v>87792044</v>
      </c>
      <c r="K89" s="475">
        <f t="shared" si="21"/>
        <v>98432157</v>
      </c>
      <c r="L89" s="474">
        <f t="shared" si="21"/>
        <v>50259815</v>
      </c>
      <c r="M89" s="475">
        <f t="shared" si="21"/>
        <v>42825885</v>
      </c>
      <c r="N89" s="474">
        <f t="shared" si="21"/>
        <v>0</v>
      </c>
      <c r="O89" s="475">
        <f t="shared" si="21"/>
        <v>0</v>
      </c>
      <c r="P89" s="474">
        <f>+P83+P75</f>
        <v>343675075</v>
      </c>
      <c r="Q89" s="475">
        <f>+Q83+Q75</f>
        <v>397893480</v>
      </c>
      <c r="T89" s="460">
        <f>+P89-'[1]Segmentos LN resumen'!F89</f>
        <v>0</v>
      </c>
      <c r="U89" s="460">
        <f>+Q89-'[1]Segmentos LN resumen'!G89</f>
        <v>0</v>
      </c>
    </row>
    <row r="90" spans="4:21" ht="12">
      <c r="D90" s="460"/>
      <c r="F90" s="460"/>
      <c r="H90" s="460"/>
      <c r="J90" s="460"/>
      <c r="L90" s="460"/>
      <c r="N90" s="460"/>
      <c r="P90" s="460"/>
      <c r="T90" s="460">
        <f>+P90-'[1]Segmentos LN resumen'!F90</f>
        <v>0</v>
      </c>
      <c r="U90" s="460">
        <f>+Q90-'[1]Segmentos LN resumen'!G90</f>
        <v>0</v>
      </c>
    </row>
    <row r="91" spans="2:21" ht="12">
      <c r="B91" s="461"/>
      <c r="C91" s="466" t="s">
        <v>313</v>
      </c>
      <c r="D91" s="478">
        <v>0</v>
      </c>
      <c r="E91" s="496">
        <v>0</v>
      </c>
      <c r="F91" s="478">
        <v>6476846</v>
      </c>
      <c r="G91" s="496">
        <v>8389917</v>
      </c>
      <c r="H91" s="478">
        <v>3356717</v>
      </c>
      <c r="I91" s="496">
        <v>895950</v>
      </c>
      <c r="J91" s="478">
        <v>1277238</v>
      </c>
      <c r="K91" s="496">
        <v>923116</v>
      </c>
      <c r="L91" s="478">
        <v>1004553</v>
      </c>
      <c r="M91" s="496">
        <v>896594</v>
      </c>
      <c r="N91" s="478">
        <v>0</v>
      </c>
      <c r="O91" s="496">
        <v>0</v>
      </c>
      <c r="P91" s="478">
        <f aca="true" t="shared" si="22" ref="P91:Q93">+D91+F91+H91+J91+L91+N91</f>
        <v>12115354</v>
      </c>
      <c r="Q91" s="496">
        <f t="shared" si="22"/>
        <v>11105577</v>
      </c>
      <c r="T91" s="460">
        <f>+P91-'[1]Segmentos LN resumen'!F91</f>
        <v>0</v>
      </c>
      <c r="U91" s="460">
        <f>+Q91-'[1]Segmentos LN resumen'!G91</f>
        <v>0</v>
      </c>
    </row>
    <row r="92" spans="2:21" ht="12">
      <c r="B92" s="461"/>
      <c r="C92" s="466" t="s">
        <v>314</v>
      </c>
      <c r="D92" s="478">
        <v>0</v>
      </c>
      <c r="E92" s="496">
        <v>0</v>
      </c>
      <c r="F92" s="478">
        <v>-42078993</v>
      </c>
      <c r="G92" s="496">
        <v>-53742176</v>
      </c>
      <c r="H92" s="478">
        <v>-17785737</v>
      </c>
      <c r="I92" s="496">
        <v>-21165728</v>
      </c>
      <c r="J92" s="478">
        <v>-8012330</v>
      </c>
      <c r="K92" s="496">
        <v>-8674346</v>
      </c>
      <c r="L92" s="478">
        <v>-5216009</v>
      </c>
      <c r="M92" s="496">
        <v>-5169518</v>
      </c>
      <c r="N92" s="478">
        <v>0</v>
      </c>
      <c r="O92" s="496">
        <v>0</v>
      </c>
      <c r="P92" s="478">
        <f t="shared" si="22"/>
        <v>-73093069</v>
      </c>
      <c r="Q92" s="496">
        <f t="shared" si="22"/>
        <v>-88751768</v>
      </c>
      <c r="T92" s="460">
        <f>+P92-'[1]Segmentos LN resumen'!F92</f>
        <v>0</v>
      </c>
      <c r="U92" s="460">
        <f>+Q92-'[1]Segmentos LN resumen'!G92</f>
        <v>0</v>
      </c>
    </row>
    <row r="93" spans="2:21" ht="12">
      <c r="B93" s="461"/>
      <c r="C93" s="466" t="s">
        <v>315</v>
      </c>
      <c r="D93" s="478">
        <v>0</v>
      </c>
      <c r="E93" s="496">
        <v>0</v>
      </c>
      <c r="F93" s="478">
        <v>-26498259</v>
      </c>
      <c r="G93" s="496">
        <v>-40713705</v>
      </c>
      <c r="H93" s="478">
        <v>-38500694</v>
      </c>
      <c r="I93" s="496">
        <v>-43597259</v>
      </c>
      <c r="J93" s="478">
        <v>-14328251</v>
      </c>
      <c r="K93" s="496">
        <v>-19735694</v>
      </c>
      <c r="L93" s="478">
        <v>-7014462</v>
      </c>
      <c r="M93" s="496">
        <v>-5968737</v>
      </c>
      <c r="N93" s="478">
        <v>0</v>
      </c>
      <c r="O93" s="496">
        <v>0</v>
      </c>
      <c r="P93" s="478">
        <f t="shared" si="22"/>
        <v>-86341666</v>
      </c>
      <c r="Q93" s="496">
        <f t="shared" si="22"/>
        <v>-110015395</v>
      </c>
      <c r="T93" s="460">
        <f>+P93-'[1]Segmentos LN resumen'!F93</f>
        <v>0</v>
      </c>
      <c r="U93" s="460">
        <f>+Q93-'[1]Segmentos LN resumen'!G93</f>
        <v>0</v>
      </c>
    </row>
    <row r="94" spans="4:21" ht="12">
      <c r="D94" s="460"/>
      <c r="F94" s="460"/>
      <c r="H94" s="460"/>
      <c r="J94" s="460"/>
      <c r="L94" s="460"/>
      <c r="N94" s="460"/>
      <c r="P94" s="460"/>
      <c r="T94" s="460">
        <f>+P94-'[1]Segmentos LN resumen'!F94</f>
        <v>0</v>
      </c>
      <c r="U94" s="460">
        <f>+Q94-'[1]Segmentos LN resumen'!G94</f>
        <v>0</v>
      </c>
    </row>
    <row r="95" spans="2:21" ht="12">
      <c r="B95" s="455" t="s">
        <v>316</v>
      </c>
      <c r="C95" s="480"/>
      <c r="D95" s="474">
        <f>+D89+D91+D92+D93</f>
        <v>0</v>
      </c>
      <c r="E95" s="475">
        <f aca="true" t="shared" si="23" ref="E95:Q95">+E89+E91+E92+E93</f>
        <v>0</v>
      </c>
      <c r="F95" s="474">
        <f t="shared" si="23"/>
        <v>23150971</v>
      </c>
      <c r="G95" s="475">
        <f t="shared" si="23"/>
        <v>29892894</v>
      </c>
      <c r="H95" s="474">
        <f t="shared" si="23"/>
        <v>67442125</v>
      </c>
      <c r="I95" s="475">
        <f t="shared" si="23"/>
        <v>76809543</v>
      </c>
      <c r="J95" s="474">
        <f t="shared" si="23"/>
        <v>66728701</v>
      </c>
      <c r="K95" s="475">
        <f t="shared" si="23"/>
        <v>70945233</v>
      </c>
      <c r="L95" s="474">
        <f t="shared" si="23"/>
        <v>39033897</v>
      </c>
      <c r="M95" s="475">
        <f t="shared" si="23"/>
        <v>32584224</v>
      </c>
      <c r="N95" s="474">
        <f t="shared" si="23"/>
        <v>0</v>
      </c>
      <c r="O95" s="475">
        <f t="shared" si="23"/>
        <v>0</v>
      </c>
      <c r="P95" s="474">
        <f t="shared" si="23"/>
        <v>196355694</v>
      </c>
      <c r="Q95" s="475">
        <f t="shared" si="23"/>
        <v>210231894</v>
      </c>
      <c r="T95" s="460">
        <f>+P95-'[1]Segmentos LN resumen'!F95</f>
        <v>0</v>
      </c>
      <c r="U95" s="460">
        <f>+Q95-'[1]Segmentos LN resumen'!G95</f>
        <v>0</v>
      </c>
    </row>
    <row r="96" spans="4:21" ht="12">
      <c r="D96" s="460"/>
      <c r="F96" s="460"/>
      <c r="H96" s="460"/>
      <c r="J96" s="460"/>
      <c r="L96" s="460"/>
      <c r="N96" s="460"/>
      <c r="P96" s="460"/>
      <c r="T96" s="460">
        <f>+P96-'[1]Segmentos LN resumen'!F96</f>
        <v>0</v>
      </c>
      <c r="U96" s="460">
        <f>+Q96-'[1]Segmentos LN resumen'!G96</f>
        <v>0</v>
      </c>
    </row>
    <row r="97" spans="2:21" ht="12">
      <c r="B97" s="476"/>
      <c r="C97" s="466" t="s">
        <v>317</v>
      </c>
      <c r="D97" s="478">
        <v>0</v>
      </c>
      <c r="E97" s="496">
        <v>0</v>
      </c>
      <c r="F97" s="478">
        <v>-2564180</v>
      </c>
      <c r="G97" s="496">
        <v>-2901330</v>
      </c>
      <c r="H97" s="478">
        <v>-18105607</v>
      </c>
      <c r="I97" s="496">
        <v>-19494686</v>
      </c>
      <c r="J97" s="478">
        <v>-13024160</v>
      </c>
      <c r="K97" s="496">
        <v>-15014642</v>
      </c>
      <c r="L97" s="478">
        <v>-7607817</v>
      </c>
      <c r="M97" s="496">
        <v>-6964199</v>
      </c>
      <c r="N97" s="478">
        <v>0</v>
      </c>
      <c r="O97" s="496">
        <v>0</v>
      </c>
      <c r="P97" s="478">
        <f>+D97+F97+H97+J97+L97+N97</f>
        <v>-41301764</v>
      </c>
      <c r="Q97" s="496">
        <f>+E97+G97+I97+K97+M97+O97</f>
        <v>-44374857</v>
      </c>
      <c r="T97" s="460">
        <f>+P97-'[1]Segmentos LN resumen'!F97</f>
        <v>0</v>
      </c>
      <c r="U97" s="460">
        <f>+Q97-'[1]Segmentos LN resumen'!G97</f>
        <v>0</v>
      </c>
    </row>
    <row r="98" spans="2:21" ht="24">
      <c r="B98" s="476"/>
      <c r="C98" s="466" t="s">
        <v>318</v>
      </c>
      <c r="D98" s="478">
        <v>0</v>
      </c>
      <c r="E98" s="496">
        <v>0</v>
      </c>
      <c r="F98" s="478">
        <v>-917285</v>
      </c>
      <c r="G98" s="496">
        <v>-526233</v>
      </c>
      <c r="H98" s="478">
        <v>-7945990</v>
      </c>
      <c r="I98" s="496">
        <v>-9327397</v>
      </c>
      <c r="J98" s="478">
        <v>-471379</v>
      </c>
      <c r="K98" s="496">
        <v>105349</v>
      </c>
      <c r="L98" s="478">
        <v>-514669</v>
      </c>
      <c r="M98" s="496">
        <v>-343632</v>
      </c>
      <c r="N98" s="478">
        <v>0</v>
      </c>
      <c r="O98" s="496">
        <v>0</v>
      </c>
      <c r="P98" s="478">
        <f>+D98+F98+H98+J98+L98+N98</f>
        <v>-9849323</v>
      </c>
      <c r="Q98" s="496">
        <f>+E98+G98+I98+K98+M98+O98</f>
        <v>-10091913</v>
      </c>
      <c r="T98" s="460">
        <f>+P98-'[1]Segmentos LN resumen'!F98</f>
        <v>0</v>
      </c>
      <c r="U98" s="460">
        <f>+Q98-'[1]Segmentos LN resumen'!G98</f>
        <v>0</v>
      </c>
    </row>
    <row r="99" spans="2:21" ht="12" hidden="1">
      <c r="B99" s="481"/>
      <c r="C99" s="481"/>
      <c r="D99" s="482"/>
      <c r="E99" s="510"/>
      <c r="F99" s="482"/>
      <c r="G99" s="510"/>
      <c r="H99" s="482"/>
      <c r="I99" s="510"/>
      <c r="J99" s="482"/>
      <c r="K99" s="510"/>
      <c r="L99" s="482"/>
      <c r="M99" s="510"/>
      <c r="N99" s="482"/>
      <c r="O99" s="510"/>
      <c r="P99" s="482"/>
      <c r="Q99" s="510"/>
      <c r="T99" s="460"/>
      <c r="U99" s="460"/>
    </row>
    <row r="100" spans="4:21" ht="12">
      <c r="D100" s="460"/>
      <c r="F100" s="460"/>
      <c r="H100" s="460"/>
      <c r="J100" s="460"/>
      <c r="L100" s="460"/>
      <c r="N100" s="460"/>
      <c r="P100" s="460"/>
      <c r="T100" s="460">
        <f>+P100-'[1]Segmentos LN resumen'!F99</f>
        <v>0</v>
      </c>
      <c r="U100" s="460">
        <f>+Q100-'[1]Segmentos LN resumen'!G99</f>
        <v>0</v>
      </c>
    </row>
    <row r="101" spans="2:21" ht="12">
      <c r="B101" s="455" t="s">
        <v>319</v>
      </c>
      <c r="C101" s="480"/>
      <c r="D101" s="474">
        <f>+D95+D97+D98</f>
        <v>0</v>
      </c>
      <c r="E101" s="475">
        <f aca="true" t="shared" si="24" ref="E101:O101">+E95+E97+E98</f>
        <v>0</v>
      </c>
      <c r="F101" s="474">
        <f t="shared" si="24"/>
        <v>19669506</v>
      </c>
      <c r="G101" s="475">
        <f t="shared" si="24"/>
        <v>26465331</v>
      </c>
      <c r="H101" s="474">
        <f t="shared" si="24"/>
        <v>41390528</v>
      </c>
      <c r="I101" s="475">
        <f t="shared" si="24"/>
        <v>47987460</v>
      </c>
      <c r="J101" s="474">
        <f t="shared" si="24"/>
        <v>53233162</v>
      </c>
      <c r="K101" s="475">
        <f t="shared" si="24"/>
        <v>56035940</v>
      </c>
      <c r="L101" s="474">
        <f t="shared" si="24"/>
        <v>30911411</v>
      </c>
      <c r="M101" s="475">
        <f t="shared" si="24"/>
        <v>25276393</v>
      </c>
      <c r="N101" s="474">
        <f t="shared" si="24"/>
        <v>0</v>
      </c>
      <c r="O101" s="475">
        <f t="shared" si="24"/>
        <v>0</v>
      </c>
      <c r="P101" s="474">
        <f>+P95+P97+P98</f>
        <v>145204607</v>
      </c>
      <c r="Q101" s="475">
        <f>+Q95+Q97+Q98</f>
        <v>155765124</v>
      </c>
      <c r="T101" s="460">
        <f>+P101-'[1]Segmentos LN resumen'!F100</f>
        <v>0</v>
      </c>
      <c r="U101" s="460">
        <f>+Q101-'[1]Segmentos LN resumen'!G100</f>
        <v>0</v>
      </c>
    </row>
    <row r="102" spans="2:21" ht="6" customHeight="1">
      <c r="B102" s="500"/>
      <c r="C102" s="501"/>
      <c r="D102" s="460"/>
      <c r="F102" s="460"/>
      <c r="H102" s="460"/>
      <c r="J102" s="460"/>
      <c r="L102" s="460"/>
      <c r="N102" s="460"/>
      <c r="P102" s="460"/>
      <c r="T102" s="460">
        <f>+P102-'[1]Segmentos LN resumen'!F101</f>
        <v>0</v>
      </c>
      <c r="U102" s="460">
        <f>+Q102-'[1]Segmentos LN resumen'!G101</f>
        <v>0</v>
      </c>
    </row>
    <row r="103" spans="2:21" ht="12">
      <c r="B103" s="455" t="s">
        <v>320</v>
      </c>
      <c r="C103" s="480"/>
      <c r="D103" s="474">
        <f aca="true" t="shared" si="25" ref="D103:Q103">+D104+D107+D111+D112</f>
        <v>0</v>
      </c>
      <c r="E103" s="475">
        <f t="shared" si="25"/>
        <v>0</v>
      </c>
      <c r="F103" s="474">
        <f t="shared" si="25"/>
        <v>-63928658</v>
      </c>
      <c r="G103" s="475">
        <f t="shared" si="25"/>
        <v>-19863543</v>
      </c>
      <c r="H103" s="474">
        <f t="shared" si="25"/>
        <v>-20261987</v>
      </c>
      <c r="I103" s="475">
        <f t="shared" si="25"/>
        <v>-15813543</v>
      </c>
      <c r="J103" s="474">
        <f t="shared" si="25"/>
        <v>-7919954</v>
      </c>
      <c r="K103" s="475">
        <f t="shared" si="25"/>
        <v>-7119085</v>
      </c>
      <c r="L103" s="474">
        <f t="shared" si="25"/>
        <v>-3404070</v>
      </c>
      <c r="M103" s="475">
        <f t="shared" si="25"/>
        <v>-3334323</v>
      </c>
      <c r="N103" s="474">
        <f t="shared" si="25"/>
        <v>0</v>
      </c>
      <c r="O103" s="475">
        <f t="shared" si="25"/>
        <v>0</v>
      </c>
      <c r="P103" s="474">
        <f t="shared" si="25"/>
        <v>-95514669</v>
      </c>
      <c r="Q103" s="475">
        <f t="shared" si="25"/>
        <v>-46130494</v>
      </c>
      <c r="T103" s="460">
        <f>+P103-'[1]Segmentos LN resumen'!F102</f>
        <v>0</v>
      </c>
      <c r="U103" s="460">
        <f>+Q103-'[1]Segmentos LN resumen'!G102</f>
        <v>0</v>
      </c>
    </row>
    <row r="104" spans="2:21" ht="12">
      <c r="B104" s="455"/>
      <c r="C104" s="480" t="s">
        <v>321</v>
      </c>
      <c r="D104" s="474">
        <v>0</v>
      </c>
      <c r="E104" s="475">
        <v>0</v>
      </c>
      <c r="F104" s="474">
        <v>3066888</v>
      </c>
      <c r="G104" s="475">
        <v>1120888</v>
      </c>
      <c r="H104" s="474">
        <v>21459090</v>
      </c>
      <c r="I104" s="475">
        <v>22967459</v>
      </c>
      <c r="J104" s="474">
        <v>1450216</v>
      </c>
      <c r="K104" s="475">
        <v>1487934</v>
      </c>
      <c r="L104" s="474">
        <v>770756</v>
      </c>
      <c r="M104" s="475">
        <v>1157266</v>
      </c>
      <c r="N104" s="474">
        <v>0</v>
      </c>
      <c r="O104" s="475">
        <v>0</v>
      </c>
      <c r="P104" s="474">
        <f aca="true" t="shared" si="26" ref="P104:Q111">+D104+F104+H104+J104+L104+N104</f>
        <v>26746950</v>
      </c>
      <c r="Q104" s="475">
        <f t="shared" si="26"/>
        <v>26733547</v>
      </c>
      <c r="T104" s="460">
        <f>+P104-'[1]Segmentos LN resumen'!F103</f>
        <v>0</v>
      </c>
      <c r="U104" s="460">
        <f>+Q104-'[1]Segmentos LN resumen'!G103</f>
        <v>0</v>
      </c>
    </row>
    <row r="105" spans="2:21" ht="12.75" customHeight="1">
      <c r="B105" s="476"/>
      <c r="C105" s="466" t="s">
        <v>322</v>
      </c>
      <c r="D105" s="478"/>
      <c r="E105" s="496"/>
      <c r="F105" s="478">
        <v>1559599</v>
      </c>
      <c r="G105" s="496">
        <v>39752</v>
      </c>
      <c r="H105" s="478">
        <v>1100028</v>
      </c>
      <c r="I105" s="496">
        <v>1625203</v>
      </c>
      <c r="J105" s="478">
        <v>834566</v>
      </c>
      <c r="K105" s="496">
        <v>839170</v>
      </c>
      <c r="L105" s="478">
        <v>186049</v>
      </c>
      <c r="M105" s="496">
        <v>444435</v>
      </c>
      <c r="N105" s="478"/>
      <c r="O105" s="496"/>
      <c r="P105" s="478">
        <f t="shared" si="26"/>
        <v>3680242</v>
      </c>
      <c r="Q105" s="496">
        <f t="shared" si="26"/>
        <v>2948560</v>
      </c>
      <c r="T105" s="460">
        <f>+P105-'[1]Segmentos LN resumen'!F104</f>
        <v>0</v>
      </c>
      <c r="U105" s="460">
        <f>+Q105-'[1]Segmentos LN resumen'!G104</f>
        <v>0</v>
      </c>
    </row>
    <row r="106" spans="2:21" ht="12.75" customHeight="1">
      <c r="B106" s="476"/>
      <c r="C106" s="466" t="s">
        <v>323</v>
      </c>
      <c r="D106" s="478"/>
      <c r="E106" s="496"/>
      <c r="F106" s="478">
        <f aca="true" t="shared" si="27" ref="F106:M106">+F104-F105</f>
        <v>1507289</v>
      </c>
      <c r="G106" s="496">
        <f t="shared" si="27"/>
        <v>1081136</v>
      </c>
      <c r="H106" s="478">
        <f t="shared" si="27"/>
        <v>20359062</v>
      </c>
      <c r="I106" s="496">
        <f t="shared" si="27"/>
        <v>21342256</v>
      </c>
      <c r="J106" s="478">
        <f t="shared" si="27"/>
        <v>615650</v>
      </c>
      <c r="K106" s="496">
        <f t="shared" si="27"/>
        <v>648764</v>
      </c>
      <c r="L106" s="478">
        <f t="shared" si="27"/>
        <v>584707</v>
      </c>
      <c r="M106" s="496">
        <f t="shared" si="27"/>
        <v>712831</v>
      </c>
      <c r="N106" s="478"/>
      <c r="O106" s="496"/>
      <c r="P106" s="478">
        <f t="shared" si="26"/>
        <v>23066708</v>
      </c>
      <c r="Q106" s="496">
        <f t="shared" si="26"/>
        <v>23784987</v>
      </c>
      <c r="T106" s="460">
        <f>+P106-'[1]Segmentos LN resumen'!F105</f>
        <v>0</v>
      </c>
      <c r="U106" s="460">
        <f>+Q106-'[1]Segmentos LN resumen'!G105</f>
        <v>0</v>
      </c>
    </row>
    <row r="107" spans="2:21" ht="12">
      <c r="B107" s="455"/>
      <c r="C107" s="480" t="s">
        <v>324</v>
      </c>
      <c r="D107" s="474">
        <v>0</v>
      </c>
      <c r="E107" s="475">
        <v>0</v>
      </c>
      <c r="F107" s="474">
        <v>-67056314</v>
      </c>
      <c r="G107" s="475">
        <v>-21167154</v>
      </c>
      <c r="H107" s="474">
        <v>-46818009</v>
      </c>
      <c r="I107" s="475">
        <v>-38985042</v>
      </c>
      <c r="J107" s="474">
        <v>-9444324</v>
      </c>
      <c r="K107" s="475">
        <v>-8699189</v>
      </c>
      <c r="L107" s="474">
        <v>-4286741</v>
      </c>
      <c r="M107" s="475">
        <v>-4405747</v>
      </c>
      <c r="N107" s="474">
        <v>0</v>
      </c>
      <c r="O107" s="475">
        <v>0</v>
      </c>
      <c r="P107" s="474">
        <f t="shared" si="26"/>
        <v>-127605388</v>
      </c>
      <c r="Q107" s="475">
        <f t="shared" si="26"/>
        <v>-73257132</v>
      </c>
      <c r="T107" s="460">
        <f>+P107-'[1]Segmentos LN resumen'!F106</f>
        <v>0</v>
      </c>
      <c r="U107" s="460">
        <f>+Q107-'[1]Segmentos LN resumen'!G106</f>
        <v>0</v>
      </c>
    </row>
    <row r="108" spans="2:21" ht="12">
      <c r="B108" s="476"/>
      <c r="C108" s="466" t="s">
        <v>325</v>
      </c>
      <c r="D108" s="478"/>
      <c r="E108" s="496"/>
      <c r="F108" s="478">
        <v>-30787</v>
      </c>
      <c r="G108" s="496">
        <v>-412427</v>
      </c>
      <c r="H108" s="478">
        <v>-6717342</v>
      </c>
      <c r="I108" s="496">
        <v>-3944938</v>
      </c>
      <c r="J108" s="478">
        <v>-149302</v>
      </c>
      <c r="K108" s="496">
        <v>0</v>
      </c>
      <c r="L108" s="478">
        <v>-616280</v>
      </c>
      <c r="M108" s="496">
        <v>-377611</v>
      </c>
      <c r="N108" s="478"/>
      <c r="O108" s="496"/>
      <c r="P108" s="478">
        <f t="shared" si="26"/>
        <v>-7513711</v>
      </c>
      <c r="Q108" s="496">
        <f t="shared" si="26"/>
        <v>-4734976</v>
      </c>
      <c r="T108" s="460">
        <f>+P108-'[1]Segmentos LN resumen'!F107</f>
        <v>0</v>
      </c>
      <c r="U108" s="460">
        <f>+Q108-'[1]Segmentos LN resumen'!G107</f>
        <v>0</v>
      </c>
    </row>
    <row r="109" spans="2:21" ht="12">
      <c r="B109" s="476"/>
      <c r="C109" s="466" t="s">
        <v>326</v>
      </c>
      <c r="D109" s="478">
        <v>0</v>
      </c>
      <c r="E109" s="496"/>
      <c r="F109" s="478">
        <v>0</v>
      </c>
      <c r="G109" s="496">
        <v>0</v>
      </c>
      <c r="H109" s="478">
        <v>-11999875</v>
      </c>
      <c r="I109" s="496">
        <v>-15629214</v>
      </c>
      <c r="J109" s="478">
        <v>-7273717</v>
      </c>
      <c r="K109" s="496">
        <v>-6468710</v>
      </c>
      <c r="L109" s="478">
        <v>-3388717</v>
      </c>
      <c r="M109" s="496">
        <v>-3756342</v>
      </c>
      <c r="N109" s="478"/>
      <c r="O109" s="496"/>
      <c r="P109" s="478">
        <f t="shared" si="26"/>
        <v>-22662309</v>
      </c>
      <c r="Q109" s="496">
        <f t="shared" si="26"/>
        <v>-25854266</v>
      </c>
      <c r="T109" s="460">
        <f>+P109-'[1]Segmentos LN resumen'!F108</f>
        <v>0</v>
      </c>
      <c r="U109" s="460">
        <f>+Q109-'[1]Segmentos LN resumen'!G108</f>
        <v>0</v>
      </c>
    </row>
    <row r="110" spans="2:21" ht="12">
      <c r="B110" s="476"/>
      <c r="C110" s="466" t="s">
        <v>327</v>
      </c>
      <c r="D110" s="478"/>
      <c r="E110" s="496"/>
      <c r="F110" s="478">
        <f aca="true" t="shared" si="28" ref="F110:M110">+F107-F108-F109</f>
        <v>-67025527</v>
      </c>
      <c r="G110" s="496">
        <f t="shared" si="28"/>
        <v>-20754727</v>
      </c>
      <c r="H110" s="478">
        <f t="shared" si="28"/>
        <v>-28100792</v>
      </c>
      <c r="I110" s="496">
        <f t="shared" si="28"/>
        <v>-19410890</v>
      </c>
      <c r="J110" s="478">
        <f t="shared" si="28"/>
        <v>-2021305</v>
      </c>
      <c r="K110" s="496">
        <f t="shared" si="28"/>
        <v>-2230479</v>
      </c>
      <c r="L110" s="478">
        <f t="shared" si="28"/>
        <v>-281744</v>
      </c>
      <c r="M110" s="496">
        <f t="shared" si="28"/>
        <v>-271794</v>
      </c>
      <c r="N110" s="478"/>
      <c r="O110" s="496"/>
      <c r="P110" s="478">
        <f t="shared" si="26"/>
        <v>-97429368</v>
      </c>
      <c r="Q110" s="496">
        <f t="shared" si="26"/>
        <v>-42667890</v>
      </c>
      <c r="R110" s="460"/>
      <c r="T110" s="460">
        <f>+P110-'[1]Segmentos LN resumen'!F109</f>
        <v>0</v>
      </c>
      <c r="U110" s="460">
        <f>+Q110-'[1]Segmentos LN resumen'!G109</f>
        <v>0</v>
      </c>
    </row>
    <row r="111" spans="2:21" ht="12">
      <c r="B111" s="476"/>
      <c r="C111" s="466" t="s">
        <v>328</v>
      </c>
      <c r="D111" s="478">
        <v>0</v>
      </c>
      <c r="E111" s="496">
        <v>0</v>
      </c>
      <c r="F111" s="478">
        <v>0</v>
      </c>
      <c r="G111" s="496">
        <v>0</v>
      </c>
      <c r="H111" s="478">
        <v>0</v>
      </c>
      <c r="I111" s="496">
        <v>0</v>
      </c>
      <c r="J111" s="478">
        <v>0</v>
      </c>
      <c r="K111" s="496">
        <v>0</v>
      </c>
      <c r="L111" s="478">
        <v>0</v>
      </c>
      <c r="M111" s="496">
        <v>0</v>
      </c>
      <c r="N111" s="478">
        <v>0</v>
      </c>
      <c r="O111" s="496">
        <v>0</v>
      </c>
      <c r="P111" s="478">
        <f t="shared" si="26"/>
        <v>0</v>
      </c>
      <c r="Q111" s="496">
        <f t="shared" si="26"/>
        <v>0</v>
      </c>
      <c r="T111" s="460">
        <f>+P111-'[1]Segmentos LN resumen'!F110</f>
        <v>0</v>
      </c>
      <c r="U111" s="460">
        <f>+Q111-'[1]Segmentos LN resumen'!G110</f>
        <v>0</v>
      </c>
    </row>
    <row r="112" spans="2:21" ht="12">
      <c r="B112" s="476"/>
      <c r="C112" s="466" t="s">
        <v>329</v>
      </c>
      <c r="D112" s="474">
        <f>+D113+D114</f>
        <v>0</v>
      </c>
      <c r="E112" s="475">
        <f aca="true" t="shared" si="29" ref="E112:Q112">+E113+E114</f>
        <v>0</v>
      </c>
      <c r="F112" s="474">
        <f t="shared" si="29"/>
        <v>60768</v>
      </c>
      <c r="G112" s="475">
        <f t="shared" si="29"/>
        <v>182723</v>
      </c>
      <c r="H112" s="474">
        <f t="shared" si="29"/>
        <v>5096932</v>
      </c>
      <c r="I112" s="475">
        <f t="shared" si="29"/>
        <v>204040</v>
      </c>
      <c r="J112" s="474">
        <f t="shared" si="29"/>
        <v>74154</v>
      </c>
      <c r="K112" s="475">
        <f t="shared" si="29"/>
        <v>92170</v>
      </c>
      <c r="L112" s="474">
        <f t="shared" si="29"/>
        <v>111915</v>
      </c>
      <c r="M112" s="475">
        <f t="shared" si="29"/>
        <v>-85842</v>
      </c>
      <c r="N112" s="474">
        <f t="shared" si="29"/>
        <v>0</v>
      </c>
      <c r="O112" s="475">
        <f t="shared" si="29"/>
        <v>0</v>
      </c>
      <c r="P112" s="474">
        <f t="shared" si="29"/>
        <v>5343769</v>
      </c>
      <c r="Q112" s="475">
        <f t="shared" si="29"/>
        <v>393091</v>
      </c>
      <c r="T112" s="460">
        <f>+P112-'[1]Segmentos LN resumen'!F111</f>
        <v>0</v>
      </c>
      <c r="U112" s="460">
        <f>+Q112-'[1]Segmentos LN resumen'!G111</f>
        <v>0</v>
      </c>
    </row>
    <row r="113" spans="2:21" ht="12">
      <c r="B113" s="476"/>
      <c r="C113" s="477" t="s">
        <v>330</v>
      </c>
      <c r="D113" s="478">
        <v>0</v>
      </c>
      <c r="E113" s="496">
        <v>0</v>
      </c>
      <c r="F113" s="478">
        <v>21098</v>
      </c>
      <c r="G113" s="496">
        <v>323262</v>
      </c>
      <c r="H113" s="478">
        <v>5890265</v>
      </c>
      <c r="I113" s="496">
        <v>225650</v>
      </c>
      <c r="J113" s="478">
        <v>591815</v>
      </c>
      <c r="K113" s="496">
        <v>299724</v>
      </c>
      <c r="L113" s="478">
        <v>802377</v>
      </c>
      <c r="M113" s="496">
        <v>402697</v>
      </c>
      <c r="N113" s="478">
        <v>-61809</v>
      </c>
      <c r="O113" s="496">
        <v>-339466</v>
      </c>
      <c r="P113" s="478">
        <f>+D113+F113+H113+J113+L113+N113</f>
        <v>7243746</v>
      </c>
      <c r="Q113" s="496">
        <f>+E113+G113+I113+K113+M113+O113</f>
        <v>911867</v>
      </c>
      <c r="T113" s="460">
        <f>+P113-'[1]Segmentos LN resumen'!F112</f>
        <v>0</v>
      </c>
      <c r="U113" s="460">
        <f>+Q113-'[1]Segmentos LN resumen'!G112</f>
        <v>0</v>
      </c>
    </row>
    <row r="114" spans="2:21" ht="12">
      <c r="B114" s="476"/>
      <c r="C114" s="477" t="s">
        <v>331</v>
      </c>
      <c r="D114" s="478">
        <v>0</v>
      </c>
      <c r="E114" s="496">
        <v>0</v>
      </c>
      <c r="F114" s="478">
        <v>39670</v>
      </c>
      <c r="G114" s="496">
        <v>-140539</v>
      </c>
      <c r="H114" s="478">
        <v>-793333</v>
      </c>
      <c r="I114" s="496">
        <v>-21610</v>
      </c>
      <c r="J114" s="478">
        <v>-517661</v>
      </c>
      <c r="K114" s="496">
        <v>-207554</v>
      </c>
      <c r="L114" s="478">
        <v>-690462</v>
      </c>
      <c r="M114" s="496">
        <v>-488539</v>
      </c>
      <c r="N114" s="478">
        <v>61809</v>
      </c>
      <c r="O114" s="496">
        <v>339466</v>
      </c>
      <c r="P114" s="478">
        <f>+D114+F114+H114+J114+L114+N114</f>
        <v>-1899977</v>
      </c>
      <c r="Q114" s="496">
        <f>+E114+G114+I114+K114+M114+O114</f>
        <v>-518776</v>
      </c>
      <c r="T114" s="460">
        <f>+P114-'[1]Segmentos LN resumen'!F113</f>
        <v>0</v>
      </c>
      <c r="U114" s="460">
        <f>+Q114-'[1]Segmentos LN resumen'!G113</f>
        <v>0</v>
      </c>
    </row>
    <row r="115" spans="4:21" ht="6.75" customHeight="1">
      <c r="D115" s="460"/>
      <c r="F115" s="460"/>
      <c r="H115" s="460"/>
      <c r="J115" s="460"/>
      <c r="L115" s="460"/>
      <c r="N115" s="460"/>
      <c r="P115" s="460"/>
      <c r="T115" s="460">
        <f>+P115-'[1]Segmentos LN resumen'!F114</f>
        <v>0</v>
      </c>
      <c r="U115" s="460">
        <f>+Q115-'[1]Segmentos LN resumen'!G114</f>
        <v>0</v>
      </c>
    </row>
    <row r="116" spans="2:21" ht="24">
      <c r="B116" s="487"/>
      <c r="C116" s="466" t="s">
        <v>332</v>
      </c>
      <c r="D116" s="478">
        <v>0</v>
      </c>
      <c r="E116" s="496">
        <v>0</v>
      </c>
      <c r="F116" s="478">
        <v>10807</v>
      </c>
      <c r="G116" s="496">
        <v>9461</v>
      </c>
      <c r="H116" s="478">
        <v>0</v>
      </c>
      <c r="I116" s="496">
        <v>0</v>
      </c>
      <c r="J116" s="478">
        <v>409948</v>
      </c>
      <c r="K116" s="496">
        <v>322048</v>
      </c>
      <c r="L116" s="478">
        <v>0</v>
      </c>
      <c r="M116" s="496">
        <v>0</v>
      </c>
      <c r="N116" s="478">
        <v>0</v>
      </c>
      <c r="O116" s="496">
        <v>0</v>
      </c>
      <c r="P116" s="478">
        <f>+D116+F116+H116+J116+L116+N116</f>
        <v>420755</v>
      </c>
      <c r="Q116" s="496">
        <f>+E116+G116+I116+K116+M116+O116</f>
        <v>331509</v>
      </c>
      <c r="T116" s="460">
        <f>+P116-'[1]Segmentos LN resumen'!F115</f>
        <v>0</v>
      </c>
      <c r="U116" s="460">
        <f>+Q116-'[1]Segmentos LN resumen'!G115</f>
        <v>0</v>
      </c>
    </row>
    <row r="117" spans="2:21" ht="12">
      <c r="B117" s="488"/>
      <c r="C117" s="466" t="s">
        <v>333</v>
      </c>
      <c r="D117" s="474">
        <f>+D118+D119</f>
        <v>0</v>
      </c>
      <c r="E117" s="475">
        <f aca="true" t="shared" si="30" ref="E117:P117">+E118+E119</f>
        <v>0</v>
      </c>
      <c r="F117" s="474">
        <f t="shared" si="30"/>
        <v>0</v>
      </c>
      <c r="G117" s="475">
        <f t="shared" si="30"/>
        <v>0</v>
      </c>
      <c r="H117" s="474">
        <f t="shared" si="30"/>
        <v>-1798439</v>
      </c>
      <c r="I117" s="475">
        <f t="shared" si="30"/>
        <v>0</v>
      </c>
      <c r="J117" s="474">
        <f t="shared" si="30"/>
        <v>-430089</v>
      </c>
      <c r="K117" s="475">
        <f t="shared" si="30"/>
        <v>175</v>
      </c>
      <c r="L117" s="474">
        <f t="shared" si="30"/>
        <v>4825</v>
      </c>
      <c r="M117" s="475">
        <f t="shared" si="30"/>
        <v>0</v>
      </c>
      <c r="N117" s="474">
        <f t="shared" si="30"/>
        <v>0</v>
      </c>
      <c r="O117" s="475">
        <f t="shared" si="30"/>
        <v>0</v>
      </c>
      <c r="P117" s="474">
        <f t="shared" si="30"/>
        <v>-2223703</v>
      </c>
      <c r="Q117" s="475">
        <f>+Q118+Q119</f>
        <v>175</v>
      </c>
      <c r="T117" s="460">
        <f>+P117-'[1]Segmentos LN resumen'!F116</f>
        <v>0</v>
      </c>
      <c r="U117" s="460">
        <f>+Q117-'[1]Segmentos LN resumen'!G116</f>
        <v>0</v>
      </c>
    </row>
    <row r="118" spans="2:21" ht="12">
      <c r="B118" s="455"/>
      <c r="C118" s="477" t="s">
        <v>334</v>
      </c>
      <c r="D118" s="478">
        <v>0</v>
      </c>
      <c r="E118" s="496">
        <v>0</v>
      </c>
      <c r="F118" s="478">
        <v>0</v>
      </c>
      <c r="G118" s="496">
        <v>0</v>
      </c>
      <c r="H118" s="478">
        <v>0</v>
      </c>
      <c r="I118" s="496">
        <v>0</v>
      </c>
      <c r="J118" s="478">
        <v>0</v>
      </c>
      <c r="K118" s="496">
        <v>0</v>
      </c>
      <c r="L118" s="478">
        <v>0</v>
      </c>
      <c r="M118" s="496">
        <v>0</v>
      </c>
      <c r="N118" s="478">
        <v>0</v>
      </c>
      <c r="O118" s="496">
        <v>0</v>
      </c>
      <c r="P118" s="478">
        <f>+D118+F118+H118+J118+L118+N118</f>
        <v>0</v>
      </c>
      <c r="Q118" s="496">
        <f>+E118+G118+I118+K118+M118+O118</f>
        <v>0</v>
      </c>
      <c r="T118" s="460">
        <f>+P118-'[1]Segmentos LN resumen'!F117</f>
        <v>0</v>
      </c>
      <c r="U118" s="460">
        <f>+Q118-'[1]Segmentos LN resumen'!G117</f>
        <v>0</v>
      </c>
    </row>
    <row r="119" spans="2:21" ht="12">
      <c r="B119" s="455"/>
      <c r="C119" s="477" t="s">
        <v>335</v>
      </c>
      <c r="D119" s="478">
        <v>0</v>
      </c>
      <c r="E119" s="496">
        <v>0</v>
      </c>
      <c r="F119" s="478">
        <v>0</v>
      </c>
      <c r="G119" s="496">
        <v>0</v>
      </c>
      <c r="H119" s="478">
        <v>-1798439</v>
      </c>
      <c r="I119" s="496">
        <v>0</v>
      </c>
      <c r="J119" s="478">
        <v>-430089</v>
      </c>
      <c r="K119" s="496">
        <v>175</v>
      </c>
      <c r="L119" s="478">
        <v>4825</v>
      </c>
      <c r="M119" s="496">
        <v>0</v>
      </c>
      <c r="N119" s="478">
        <v>0</v>
      </c>
      <c r="O119" s="496">
        <v>0</v>
      </c>
      <c r="P119" s="478">
        <f>+D119+F119+H119+J119+L119+N119</f>
        <v>-2223703</v>
      </c>
      <c r="Q119" s="496">
        <f>+E119+G119+I119+K119+M119+O119</f>
        <v>175</v>
      </c>
      <c r="T119" s="460">
        <f>+P119-'[1]Segmentos LN resumen'!F118</f>
        <v>0</v>
      </c>
      <c r="U119" s="460">
        <f>+Q119-'[1]Segmentos LN resumen'!G118</f>
        <v>0</v>
      </c>
    </row>
    <row r="120" spans="4:21" ht="6" customHeight="1">
      <c r="D120" s="460"/>
      <c r="F120" s="460"/>
      <c r="H120" s="460"/>
      <c r="J120" s="460"/>
      <c r="L120" s="460"/>
      <c r="N120" s="460"/>
      <c r="P120" s="460"/>
      <c r="T120" s="460">
        <f>+P120-'[1]Segmentos LN resumen'!F119</f>
        <v>0</v>
      </c>
      <c r="U120" s="460">
        <f>+Q120-'[1]Segmentos LN resumen'!G119</f>
        <v>0</v>
      </c>
    </row>
    <row r="121" spans="2:21" ht="12">
      <c r="B121" s="455" t="s">
        <v>336</v>
      </c>
      <c r="C121" s="480"/>
      <c r="D121" s="474">
        <f>+D101+D103+D116+D117</f>
        <v>0</v>
      </c>
      <c r="E121" s="475">
        <f aca="true" t="shared" si="31" ref="E121:O121">+E101+E103+E116+E117</f>
        <v>0</v>
      </c>
      <c r="F121" s="474">
        <f t="shared" si="31"/>
        <v>-44248345</v>
      </c>
      <c r="G121" s="475">
        <f t="shared" si="31"/>
        <v>6611249</v>
      </c>
      <c r="H121" s="474">
        <f t="shared" si="31"/>
        <v>19330102</v>
      </c>
      <c r="I121" s="475">
        <f t="shared" si="31"/>
        <v>32173917</v>
      </c>
      <c r="J121" s="474">
        <f t="shared" si="31"/>
        <v>45293067</v>
      </c>
      <c r="K121" s="475">
        <f t="shared" si="31"/>
        <v>49239078</v>
      </c>
      <c r="L121" s="474">
        <f t="shared" si="31"/>
        <v>27512166</v>
      </c>
      <c r="M121" s="475">
        <f t="shared" si="31"/>
        <v>21942070</v>
      </c>
      <c r="N121" s="474">
        <f t="shared" si="31"/>
        <v>0</v>
      </c>
      <c r="O121" s="475">
        <f t="shared" si="31"/>
        <v>0</v>
      </c>
      <c r="P121" s="474">
        <f>+P101+P103+P116+P117</f>
        <v>47886990</v>
      </c>
      <c r="Q121" s="475">
        <f>+Q101+Q103+Q116+Q117</f>
        <v>109966314</v>
      </c>
      <c r="T121" s="460">
        <f>+P121-'[1]Segmentos LN resumen'!F120</f>
        <v>0</v>
      </c>
      <c r="U121" s="460">
        <f>+Q121-'[1]Segmentos LN resumen'!G120</f>
        <v>0</v>
      </c>
    </row>
    <row r="122" spans="2:21" ht="12" hidden="1">
      <c r="B122" s="511"/>
      <c r="C122" s="512"/>
      <c r="D122" s="506"/>
      <c r="E122" s="499"/>
      <c r="F122" s="506"/>
      <c r="G122" s="499"/>
      <c r="H122" s="506"/>
      <c r="I122" s="499"/>
      <c r="J122" s="506"/>
      <c r="K122" s="499"/>
      <c r="L122" s="506"/>
      <c r="M122" s="499"/>
      <c r="N122" s="506"/>
      <c r="O122" s="499"/>
      <c r="P122" s="506"/>
      <c r="Q122" s="499"/>
      <c r="T122" s="460"/>
      <c r="U122" s="460"/>
    </row>
    <row r="123" spans="4:21" ht="3.75" customHeight="1">
      <c r="D123" s="460"/>
      <c r="F123" s="460"/>
      <c r="H123" s="460"/>
      <c r="J123" s="460"/>
      <c r="L123" s="460"/>
      <c r="N123" s="460"/>
      <c r="P123" s="460"/>
      <c r="T123" s="460">
        <f>+P123-'[1]Segmentos LN resumen'!F121</f>
        <v>0</v>
      </c>
      <c r="U123" s="460">
        <f>+Q123-'[1]Segmentos LN resumen'!G121</f>
        <v>0</v>
      </c>
    </row>
    <row r="124" spans="2:21" ht="12">
      <c r="B124" s="476"/>
      <c r="C124" s="466" t="s">
        <v>337</v>
      </c>
      <c r="D124" s="478">
        <v>0</v>
      </c>
      <c r="E124" s="496">
        <v>0</v>
      </c>
      <c r="F124" s="478">
        <v>0</v>
      </c>
      <c r="G124" s="496">
        <v>0</v>
      </c>
      <c r="H124" s="478">
        <v>-5156053</v>
      </c>
      <c r="I124" s="496">
        <v>-5567092</v>
      </c>
      <c r="J124" s="478">
        <v>-19657886</v>
      </c>
      <c r="K124" s="496">
        <v>-22291717</v>
      </c>
      <c r="L124" s="478">
        <v>-8128156</v>
      </c>
      <c r="M124" s="496">
        <v>-6360755</v>
      </c>
      <c r="N124" s="478">
        <v>0</v>
      </c>
      <c r="O124" s="496">
        <v>0</v>
      </c>
      <c r="P124" s="478">
        <f>+D124+F124+H124+J124+L124+N124</f>
        <v>-32942095</v>
      </c>
      <c r="Q124" s="496">
        <f>+E124+G124+I124+K124+M124+O124</f>
        <v>-34219564</v>
      </c>
      <c r="T124" s="460">
        <f>+P124-'[1]Segmentos LN resumen'!F122</f>
        <v>0</v>
      </c>
      <c r="U124" s="460">
        <f>+Q124-'[1]Segmentos LN resumen'!G122</f>
        <v>0</v>
      </c>
    </row>
    <row r="125" spans="4:21" ht="4.5" customHeight="1">
      <c r="D125" s="460"/>
      <c r="F125" s="460"/>
      <c r="H125" s="460"/>
      <c r="J125" s="460"/>
      <c r="L125" s="460"/>
      <c r="N125" s="460"/>
      <c r="P125" s="460"/>
      <c r="T125" s="460">
        <f>+P125-'[1]Segmentos LN resumen'!F123</f>
        <v>0</v>
      </c>
      <c r="U125" s="460">
        <f>+Q125-'[1]Segmentos LN resumen'!G123</f>
        <v>0</v>
      </c>
    </row>
    <row r="126" spans="2:21" ht="12">
      <c r="B126" s="455" t="s">
        <v>338</v>
      </c>
      <c r="C126" s="480"/>
      <c r="D126" s="474">
        <f>+D121+D124</f>
        <v>0</v>
      </c>
      <c r="E126" s="475">
        <f aca="true" t="shared" si="32" ref="E126:Q126">+E121+E124</f>
        <v>0</v>
      </c>
      <c r="F126" s="474">
        <f t="shared" si="32"/>
        <v>-44248345</v>
      </c>
      <c r="G126" s="475">
        <f t="shared" si="32"/>
        <v>6611249</v>
      </c>
      <c r="H126" s="474">
        <f t="shared" si="32"/>
        <v>14174049</v>
      </c>
      <c r="I126" s="475">
        <f t="shared" si="32"/>
        <v>26606825</v>
      </c>
      <c r="J126" s="474">
        <f t="shared" si="32"/>
        <v>25635181</v>
      </c>
      <c r="K126" s="475">
        <f t="shared" si="32"/>
        <v>26947361</v>
      </c>
      <c r="L126" s="474">
        <f t="shared" si="32"/>
        <v>19384010</v>
      </c>
      <c r="M126" s="475">
        <f t="shared" si="32"/>
        <v>15581315</v>
      </c>
      <c r="N126" s="474">
        <f t="shared" si="32"/>
        <v>0</v>
      </c>
      <c r="O126" s="475">
        <f t="shared" si="32"/>
        <v>0</v>
      </c>
      <c r="P126" s="474">
        <f t="shared" si="32"/>
        <v>14944895</v>
      </c>
      <c r="Q126" s="475">
        <f t="shared" si="32"/>
        <v>75746750</v>
      </c>
      <c r="T126" s="460">
        <f>+P126-'[1]Segmentos LN resumen'!F124</f>
        <v>0</v>
      </c>
      <c r="U126" s="460">
        <f>+Q126-'[1]Segmentos LN resumen'!G124</f>
        <v>0</v>
      </c>
    </row>
    <row r="127" spans="2:21" ht="12">
      <c r="B127" s="476"/>
      <c r="C127" s="466" t="s">
        <v>339</v>
      </c>
      <c r="D127" s="478">
        <v>0</v>
      </c>
      <c r="E127" s="496">
        <v>0</v>
      </c>
      <c r="F127" s="478">
        <v>0</v>
      </c>
      <c r="G127" s="496">
        <v>0</v>
      </c>
      <c r="H127" s="478">
        <v>0</v>
      </c>
      <c r="I127" s="496">
        <v>0</v>
      </c>
      <c r="J127" s="478">
        <v>0</v>
      </c>
      <c r="K127" s="496">
        <v>0</v>
      </c>
      <c r="L127" s="478">
        <v>0</v>
      </c>
      <c r="M127" s="496"/>
      <c r="N127" s="478">
        <v>0</v>
      </c>
      <c r="O127" s="496">
        <v>0</v>
      </c>
      <c r="P127" s="478">
        <f>+D127+F127+H127+J127+L127+N127</f>
        <v>0</v>
      </c>
      <c r="Q127" s="496">
        <f>+E127+G127+I127+K127+M127+O127</f>
        <v>0</v>
      </c>
      <c r="T127" s="460">
        <f>+P127-'[1]Segmentos LN resumen'!F125</f>
        <v>0</v>
      </c>
      <c r="U127" s="460">
        <f>+Q127-'[1]Segmentos LN resumen'!G125</f>
        <v>0</v>
      </c>
    </row>
    <row r="128" spans="2:21" ht="12">
      <c r="B128" s="455" t="s">
        <v>340</v>
      </c>
      <c r="C128" s="466"/>
      <c r="D128" s="474">
        <f aca="true" t="shared" si="33" ref="D128:Q128">+D126+D127</f>
        <v>0</v>
      </c>
      <c r="E128" s="475">
        <f t="shared" si="33"/>
        <v>0</v>
      </c>
      <c r="F128" s="474">
        <f t="shared" si="33"/>
        <v>-44248345</v>
      </c>
      <c r="G128" s="475">
        <f t="shared" si="33"/>
        <v>6611249</v>
      </c>
      <c r="H128" s="474">
        <f t="shared" si="33"/>
        <v>14174049</v>
      </c>
      <c r="I128" s="475">
        <f t="shared" si="33"/>
        <v>26606825</v>
      </c>
      <c r="J128" s="474">
        <f t="shared" si="33"/>
        <v>25635181</v>
      </c>
      <c r="K128" s="475">
        <f t="shared" si="33"/>
        <v>26947361</v>
      </c>
      <c r="L128" s="474">
        <f t="shared" si="33"/>
        <v>19384010</v>
      </c>
      <c r="M128" s="475">
        <f t="shared" si="33"/>
        <v>15581315</v>
      </c>
      <c r="N128" s="474">
        <f t="shared" si="33"/>
        <v>0</v>
      </c>
      <c r="O128" s="475">
        <f t="shared" si="33"/>
        <v>0</v>
      </c>
      <c r="P128" s="474">
        <f t="shared" si="33"/>
        <v>14944895</v>
      </c>
      <c r="Q128" s="475">
        <f t="shared" si="33"/>
        <v>75746750</v>
      </c>
      <c r="T128" s="460">
        <f>+P128-'[1]Segmentos LN resumen'!F126</f>
        <v>0</v>
      </c>
      <c r="U128" s="460">
        <f>+Q128-'[1]Segmentos LN resumen'!G126</f>
        <v>0</v>
      </c>
    </row>
    <row r="129" spans="4:21" ht="12">
      <c r="D129" s="460"/>
      <c r="F129" s="460"/>
      <c r="H129" s="460"/>
      <c r="J129" s="460"/>
      <c r="L129" s="460"/>
      <c r="N129" s="460"/>
      <c r="P129" s="460"/>
      <c r="T129" s="460">
        <f>+P129-'[1]Segmentos LN resumen'!F127</f>
        <v>0</v>
      </c>
      <c r="U129" s="460">
        <f>+Q129-'[1]Segmentos LN resumen'!G127</f>
        <v>0</v>
      </c>
    </row>
    <row r="130" spans="2:21" ht="12">
      <c r="B130" s="476"/>
      <c r="C130" s="466" t="s">
        <v>341</v>
      </c>
      <c r="D130" s="474">
        <f aca="true" t="shared" si="34" ref="D130:Q130">+D128</f>
        <v>0</v>
      </c>
      <c r="E130" s="475">
        <f t="shared" si="34"/>
        <v>0</v>
      </c>
      <c r="F130" s="474">
        <f t="shared" si="34"/>
        <v>-44248345</v>
      </c>
      <c r="G130" s="475">
        <f t="shared" si="34"/>
        <v>6611249</v>
      </c>
      <c r="H130" s="474">
        <f t="shared" si="34"/>
        <v>14174049</v>
      </c>
      <c r="I130" s="475">
        <f t="shared" si="34"/>
        <v>26606825</v>
      </c>
      <c r="J130" s="474">
        <f t="shared" si="34"/>
        <v>25635181</v>
      </c>
      <c r="K130" s="475">
        <f t="shared" si="34"/>
        <v>26947361</v>
      </c>
      <c r="L130" s="474">
        <f t="shared" si="34"/>
        <v>19384010</v>
      </c>
      <c r="M130" s="475">
        <f t="shared" si="34"/>
        <v>15581315</v>
      </c>
      <c r="N130" s="474">
        <f t="shared" si="34"/>
        <v>0</v>
      </c>
      <c r="O130" s="475">
        <f t="shared" si="34"/>
        <v>0</v>
      </c>
      <c r="P130" s="474">
        <f t="shared" si="34"/>
        <v>14944895</v>
      </c>
      <c r="Q130" s="475">
        <f t="shared" si="34"/>
        <v>75746750</v>
      </c>
      <c r="T130" s="460">
        <f>+P130-'[1]Segmentos LN resumen'!F128</f>
        <v>0</v>
      </c>
      <c r="U130" s="460">
        <f>+Q130-'[1]Segmentos LN resumen'!G128</f>
        <v>0</v>
      </c>
    </row>
    <row r="131" spans="2:21" ht="12">
      <c r="B131" s="476"/>
      <c r="C131" s="480" t="s">
        <v>342</v>
      </c>
      <c r="D131" s="474"/>
      <c r="E131" s="496"/>
      <c r="F131" s="474"/>
      <c r="G131" s="496"/>
      <c r="H131" s="474"/>
      <c r="I131" s="496"/>
      <c r="J131" s="474"/>
      <c r="K131" s="496"/>
      <c r="L131" s="474"/>
      <c r="M131" s="496"/>
      <c r="N131" s="474"/>
      <c r="O131" s="496"/>
      <c r="P131" s="474"/>
      <c r="Q131" s="496"/>
      <c r="T131" s="460">
        <f>+P131-'[1]Segmentos LN resumen'!F129</f>
        <v>0</v>
      </c>
      <c r="U131" s="460">
        <f>+Q131-'[1]Segmentos LN resumen'!G129</f>
        <v>0</v>
      </c>
    </row>
    <row r="132" spans="2:21" ht="12">
      <c r="B132" s="476"/>
      <c r="C132" s="480" t="s">
        <v>343</v>
      </c>
      <c r="D132" s="478"/>
      <c r="E132" s="496"/>
      <c r="F132" s="478"/>
      <c r="G132" s="496"/>
      <c r="H132" s="478"/>
      <c r="I132" s="496"/>
      <c r="J132" s="478"/>
      <c r="K132" s="496"/>
      <c r="L132" s="478"/>
      <c r="M132" s="496"/>
      <c r="N132" s="478"/>
      <c r="O132" s="496"/>
      <c r="P132" s="478"/>
      <c r="Q132" s="496"/>
      <c r="T132" s="460">
        <f>+P132-'[1]Segmentos LN resumen'!F130</f>
        <v>0</v>
      </c>
      <c r="U132" s="460">
        <f>+Q132-'[1]Segmentos LN resumen'!G130</f>
        <v>0</v>
      </c>
    </row>
    <row r="133" spans="4:17" s="448" customFormat="1" ht="12">
      <c r="D133" s="448">
        <f aca="true" t="shared" si="35" ref="D133:Q133">+D128-D130</f>
        <v>0</v>
      </c>
      <c r="E133" s="448">
        <f t="shared" si="35"/>
        <v>0</v>
      </c>
      <c r="F133" s="448">
        <f t="shared" si="35"/>
        <v>0</v>
      </c>
      <c r="G133" s="448">
        <f t="shared" si="35"/>
        <v>0</v>
      </c>
      <c r="H133" s="448">
        <f t="shared" si="35"/>
        <v>0</v>
      </c>
      <c r="I133" s="448">
        <f t="shared" si="35"/>
        <v>0</v>
      </c>
      <c r="J133" s="448">
        <f t="shared" si="35"/>
        <v>0</v>
      </c>
      <c r="K133" s="448">
        <f t="shared" si="35"/>
        <v>0</v>
      </c>
      <c r="L133" s="448">
        <f t="shared" si="35"/>
        <v>0</v>
      </c>
      <c r="M133" s="448">
        <f t="shared" si="35"/>
        <v>0</v>
      </c>
      <c r="N133" s="448">
        <f t="shared" si="35"/>
        <v>0</v>
      </c>
      <c r="O133" s="448">
        <f t="shared" si="35"/>
        <v>0</v>
      </c>
      <c r="P133" s="448">
        <f t="shared" si="35"/>
        <v>0</v>
      </c>
      <c r="Q133" s="448">
        <f t="shared" si="35"/>
        <v>0</v>
      </c>
    </row>
    <row r="134" spans="4:27" ht="12" hidden="1">
      <c r="D134" s="507">
        <v>0</v>
      </c>
      <c r="E134" s="507">
        <v>0</v>
      </c>
      <c r="F134" s="507">
        <v>-44248347</v>
      </c>
      <c r="G134" s="507">
        <v>6611248.588936317</v>
      </c>
      <c r="H134" s="507">
        <v>14174049</v>
      </c>
      <c r="I134" s="507">
        <v>26606825.12499261</v>
      </c>
      <c r="J134" s="507">
        <v>25635183</v>
      </c>
      <c r="K134" s="507">
        <v>26947361.203175694</v>
      </c>
      <c r="L134" s="507">
        <v>19384009</v>
      </c>
      <c r="M134" s="507">
        <v>15581315.406493325</v>
      </c>
      <c r="N134" s="507">
        <v>0</v>
      </c>
      <c r="O134" s="507"/>
      <c r="P134" s="507">
        <f>+N134+L134+J134+H134+F134+D134</f>
        <v>14944894</v>
      </c>
      <c r="Q134" s="507"/>
      <c r="R134" s="507"/>
      <c r="T134" s="507"/>
      <c r="U134" s="507"/>
      <c r="AA134" s="460"/>
    </row>
    <row r="135" spans="4:27" ht="12" hidden="1">
      <c r="D135" s="507">
        <f aca="true" t="shared" si="36" ref="D135:M135">+D128-D134</f>
        <v>0</v>
      </c>
      <c r="E135" s="507">
        <f t="shared" si="36"/>
        <v>0</v>
      </c>
      <c r="F135" s="507">
        <f t="shared" si="36"/>
        <v>2</v>
      </c>
      <c r="G135" s="507">
        <f t="shared" si="36"/>
        <v>0.411063683219254</v>
      </c>
      <c r="H135" s="507">
        <f t="shared" si="36"/>
        <v>0</v>
      </c>
      <c r="I135" s="507">
        <f t="shared" si="36"/>
        <v>-0.12499260902404785</v>
      </c>
      <c r="J135" s="507">
        <f t="shared" si="36"/>
        <v>-2</v>
      </c>
      <c r="K135" s="507">
        <f t="shared" si="36"/>
        <v>-0.20317569375038147</v>
      </c>
      <c r="L135" s="507">
        <f t="shared" si="36"/>
        <v>1</v>
      </c>
      <c r="M135" s="507">
        <f t="shared" si="36"/>
        <v>-0.40649332478642464</v>
      </c>
      <c r="N135" s="507">
        <f>+N128-N134</f>
        <v>0</v>
      </c>
      <c r="O135" s="507"/>
      <c r="P135" s="507">
        <f>+P128-P134</f>
        <v>1</v>
      </c>
      <c r="Q135" s="507"/>
      <c r="R135" s="507"/>
      <c r="T135" s="507"/>
      <c r="U135" s="507"/>
      <c r="AA135" s="460"/>
    </row>
    <row r="136" spans="4:27" ht="12">
      <c r="D136" s="460"/>
      <c r="F136" s="460"/>
      <c r="H136" s="460"/>
      <c r="J136" s="460"/>
      <c r="L136" s="460"/>
      <c r="N136" s="460"/>
      <c r="P136" s="460"/>
      <c r="AA136" s="460"/>
    </row>
    <row r="138" spans="2:21" ht="12" customHeight="1">
      <c r="B138" s="555" t="s">
        <v>3</v>
      </c>
      <c r="C138" s="556"/>
      <c r="D138" s="557" t="s">
        <v>33</v>
      </c>
      <c r="E138" s="558"/>
      <c r="F138" s="557" t="s">
        <v>10</v>
      </c>
      <c r="G138" s="558"/>
      <c r="H138" s="557" t="s">
        <v>51</v>
      </c>
      <c r="I138" s="558"/>
      <c r="J138" s="557" t="s">
        <v>14</v>
      </c>
      <c r="K138" s="558"/>
      <c r="L138" s="557" t="s">
        <v>12</v>
      </c>
      <c r="M138" s="558"/>
      <c r="N138" s="557" t="s">
        <v>30</v>
      </c>
      <c r="O138" s="558"/>
      <c r="P138" s="557" t="s">
        <v>249</v>
      </c>
      <c r="Q138" s="558"/>
      <c r="R138" s="460"/>
      <c r="U138" s="460"/>
    </row>
    <row r="139" spans="2:21" ht="12">
      <c r="B139" s="563" t="s">
        <v>344</v>
      </c>
      <c r="C139" s="564"/>
      <c r="D139" s="450">
        <v>42460</v>
      </c>
      <c r="E139" s="451">
        <v>42094</v>
      </c>
      <c r="F139" s="450">
        <v>42460</v>
      </c>
      <c r="G139" s="451">
        <v>42094</v>
      </c>
      <c r="H139" s="450">
        <v>42460</v>
      </c>
      <c r="I139" s="451">
        <v>42094</v>
      </c>
      <c r="J139" s="450">
        <v>42460</v>
      </c>
      <c r="K139" s="451">
        <v>42094</v>
      </c>
      <c r="L139" s="450">
        <v>42460</v>
      </c>
      <c r="M139" s="451">
        <v>42094</v>
      </c>
      <c r="N139" s="450">
        <v>42460</v>
      </c>
      <c r="O139" s="451">
        <v>42094</v>
      </c>
      <c r="P139" s="450">
        <v>42460</v>
      </c>
      <c r="Q139" s="451">
        <v>42094</v>
      </c>
      <c r="R139" s="460"/>
      <c r="U139" s="460"/>
    </row>
    <row r="140" spans="2:17" ht="12">
      <c r="B140" s="565"/>
      <c r="C140" s="566"/>
      <c r="D140" s="470" t="s">
        <v>23</v>
      </c>
      <c r="E140" s="471" t="s">
        <v>23</v>
      </c>
      <c r="F140" s="470" t="s">
        <v>23</v>
      </c>
      <c r="G140" s="471" t="s">
        <v>23</v>
      </c>
      <c r="H140" s="470" t="s">
        <v>23</v>
      </c>
      <c r="I140" s="471" t="s">
        <v>23</v>
      </c>
      <c r="J140" s="470" t="s">
        <v>23</v>
      </c>
      <c r="K140" s="471" t="s">
        <v>23</v>
      </c>
      <c r="L140" s="470" t="s">
        <v>23</v>
      </c>
      <c r="M140" s="471" t="s">
        <v>23</v>
      </c>
      <c r="N140" s="472" t="s">
        <v>23</v>
      </c>
      <c r="O140" s="471" t="s">
        <v>23</v>
      </c>
      <c r="P140" s="470" t="s">
        <v>23</v>
      </c>
      <c r="Q140" s="471" t="s">
        <v>23</v>
      </c>
    </row>
    <row r="141" ht="12">
      <c r="M141" s="479"/>
    </row>
    <row r="142" spans="2:23" ht="12">
      <c r="B142" s="455"/>
      <c r="C142" s="477" t="s">
        <v>345</v>
      </c>
      <c r="D142" s="478">
        <v>3986376</v>
      </c>
      <c r="E142" s="479">
        <v>29863890</v>
      </c>
      <c r="F142" s="478">
        <v>31089306</v>
      </c>
      <c r="G142" s="479">
        <v>59731592</v>
      </c>
      <c r="H142" s="478">
        <v>75149247</v>
      </c>
      <c r="I142" s="479">
        <v>26497895</v>
      </c>
      <c r="J142" s="478">
        <v>8079896</v>
      </c>
      <c r="K142" s="479">
        <v>26339738</v>
      </c>
      <c r="L142" s="478">
        <v>7107179</v>
      </c>
      <c r="M142" s="479">
        <v>22238488</v>
      </c>
      <c r="N142" s="478">
        <v>0</v>
      </c>
      <c r="O142" s="479">
        <v>106806</v>
      </c>
      <c r="P142" s="478">
        <f aca="true" t="shared" si="37" ref="P142:Q144">+F142+H142+J142+L142+N142+D142</f>
        <v>125412004</v>
      </c>
      <c r="Q142" s="479">
        <f t="shared" si="37"/>
        <v>164778409</v>
      </c>
      <c r="T142" s="460">
        <f>+P142-'[1]Segmentos LN resumen'!F144</f>
        <v>0</v>
      </c>
      <c r="U142" s="460">
        <f>+Q142-'[1]Segmentos LN resumen'!G144</f>
        <v>0</v>
      </c>
      <c r="V142" s="460"/>
      <c r="W142" s="460"/>
    </row>
    <row r="143" spans="2:23" ht="12">
      <c r="B143" s="455"/>
      <c r="C143" s="477" t="s">
        <v>346</v>
      </c>
      <c r="D143" s="478">
        <v>-2041040</v>
      </c>
      <c r="E143" s="479">
        <v>-12538233</v>
      </c>
      <c r="F143" s="478">
        <v>-19578244</v>
      </c>
      <c r="G143" s="479">
        <v>-50255716</v>
      </c>
      <c r="H143" s="478">
        <v>-36172715</v>
      </c>
      <c r="I143" s="479">
        <v>-53342743</v>
      </c>
      <c r="J143" s="478">
        <v>-34536986</v>
      </c>
      <c r="K143" s="479">
        <v>-50348084</v>
      </c>
      <c r="L143" s="478">
        <v>-23454545</v>
      </c>
      <c r="M143" s="479">
        <v>-35291551</v>
      </c>
      <c r="N143" s="478">
        <v>0</v>
      </c>
      <c r="O143" s="479">
        <v>-4947455</v>
      </c>
      <c r="P143" s="478">
        <f t="shared" si="37"/>
        <v>-115783530</v>
      </c>
      <c r="Q143" s="479">
        <f t="shared" si="37"/>
        <v>-206723782</v>
      </c>
      <c r="T143" s="460">
        <f>+P143-'[1]Segmentos LN resumen'!F145</f>
        <v>0</v>
      </c>
      <c r="U143" s="460">
        <f>+Q143-'[1]Segmentos LN resumen'!G145</f>
        <v>0</v>
      </c>
      <c r="V143" s="460"/>
      <c r="W143" s="460"/>
    </row>
    <row r="144" spans="2:23" ht="12">
      <c r="B144" s="455"/>
      <c r="C144" s="477" t="s">
        <v>347</v>
      </c>
      <c r="D144" s="478">
        <v>-31067073</v>
      </c>
      <c r="E144" s="479">
        <v>-23951789</v>
      </c>
      <c r="F144" s="478">
        <v>-528752</v>
      </c>
      <c r="G144" s="479">
        <v>-3487916</v>
      </c>
      <c r="H144" s="478">
        <v>40561940</v>
      </c>
      <c r="I144" s="479">
        <v>1115157</v>
      </c>
      <c r="J144" s="478">
        <v>-12429740</v>
      </c>
      <c r="K144" s="479">
        <v>-58273618</v>
      </c>
      <c r="L144" s="478">
        <v>12041539</v>
      </c>
      <c r="M144" s="479">
        <v>-9134719</v>
      </c>
      <c r="N144" s="478">
        <v>0</v>
      </c>
      <c r="O144" s="479">
        <v>4840649</v>
      </c>
      <c r="P144" s="478">
        <f t="shared" si="37"/>
        <v>8577914</v>
      </c>
      <c r="Q144" s="479">
        <f t="shared" si="37"/>
        <v>-88892236</v>
      </c>
      <c r="T144" s="460">
        <f>+P144-'[1]Segmentos LN resumen'!F146</f>
        <v>0</v>
      </c>
      <c r="U144" s="460">
        <f>+Q144-'[1]Segmentos LN resumen'!G146</f>
        <v>0</v>
      </c>
      <c r="V144" s="460"/>
      <c r="W144" s="460"/>
    </row>
  </sheetData>
  <sheetProtection/>
  <mergeCells count="26">
    <mergeCell ref="L138:M138"/>
    <mergeCell ref="N138:O138"/>
    <mergeCell ref="P138:Q138"/>
    <mergeCell ref="B139:C140"/>
    <mergeCell ref="B73:C74"/>
    <mergeCell ref="B138:C138"/>
    <mergeCell ref="D138:E138"/>
    <mergeCell ref="F138:G138"/>
    <mergeCell ref="H138:I138"/>
    <mergeCell ref="J138:K138"/>
    <mergeCell ref="B58:C58"/>
    <mergeCell ref="D71:Q71"/>
    <mergeCell ref="B72:C72"/>
    <mergeCell ref="D72:E72"/>
    <mergeCell ref="F72:G72"/>
    <mergeCell ref="H72:I72"/>
    <mergeCell ref="J72:K72"/>
    <mergeCell ref="L72:M72"/>
    <mergeCell ref="N72:O72"/>
    <mergeCell ref="P72:Q72"/>
    <mergeCell ref="D2:Q2"/>
    <mergeCell ref="B3:C3"/>
    <mergeCell ref="B4:C5"/>
    <mergeCell ref="D33:Q33"/>
    <mergeCell ref="B34:C34"/>
    <mergeCell ref="B35:C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9.8515625" style="0" customWidth="1"/>
    <col min="2" max="3" width="7.7109375" style="0" hidden="1" customWidth="1"/>
    <col min="4" max="10" width="7.7109375" style="0" customWidth="1"/>
    <col min="11" max="11" width="6.140625" style="0" bestFit="1" customWidth="1"/>
    <col min="12" max="13" width="7.7109375" style="0" customWidth="1"/>
    <col min="14" max="14" width="1.421875" style="0" customWidth="1"/>
    <col min="15" max="16" width="7.421875" style="0" customWidth="1"/>
    <col min="17" max="17" width="9.140625" style="0" customWidth="1"/>
    <col min="18" max="18" width="7.421875" style="0" customWidth="1"/>
    <col min="19" max="19" width="8.140625" style="0" customWidth="1"/>
  </cols>
  <sheetData>
    <row r="3" spans="1:18" ht="16.5" customHeight="1">
      <c r="A3" s="524" t="s">
        <v>168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</row>
    <row r="4" spans="1:18" ht="4.5" customHeight="1">
      <c r="A4" s="524"/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</row>
    <row r="5" spans="1:18" ht="15" customHeight="1">
      <c r="A5" s="525" t="s">
        <v>178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</row>
    <row r="6" spans="1:18" ht="12.75">
      <c r="A6" s="526" t="s">
        <v>158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</row>
    <row r="7" spans="1:11" ht="14.2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1:18" ht="25.5" customHeight="1">
      <c r="A8" s="302" t="s">
        <v>167</v>
      </c>
      <c r="B8" s="522" t="s">
        <v>205</v>
      </c>
      <c r="C8" s="522"/>
      <c r="D8" s="522" t="s">
        <v>10</v>
      </c>
      <c r="E8" s="522"/>
      <c r="F8" s="523" t="s">
        <v>97</v>
      </c>
      <c r="G8" s="523"/>
      <c r="H8" s="522" t="s">
        <v>14</v>
      </c>
      <c r="I8" s="522"/>
      <c r="J8" s="522" t="s">
        <v>98</v>
      </c>
      <c r="K8" s="522"/>
      <c r="L8" s="522" t="s">
        <v>184</v>
      </c>
      <c r="M8" s="522"/>
      <c r="O8" s="523" t="s">
        <v>185</v>
      </c>
      <c r="P8" s="523"/>
      <c r="Q8" s="522" t="s">
        <v>21</v>
      </c>
      <c r="R8" s="522"/>
    </row>
    <row r="9" spans="1:18" ht="12.75">
      <c r="A9" s="303"/>
      <c r="B9" s="302">
        <v>42430</v>
      </c>
      <c r="C9" s="302">
        <v>42064</v>
      </c>
      <c r="D9" s="302">
        <v>42430</v>
      </c>
      <c r="E9" s="302">
        <v>42064</v>
      </c>
      <c r="F9" s="302">
        <v>42430</v>
      </c>
      <c r="G9" s="302">
        <v>42064</v>
      </c>
      <c r="H9" s="302">
        <v>42430</v>
      </c>
      <c r="I9" s="302">
        <v>42064</v>
      </c>
      <c r="J9" s="302">
        <v>42430</v>
      </c>
      <c r="K9" s="302">
        <v>42064</v>
      </c>
      <c r="L9" s="302">
        <v>42430</v>
      </c>
      <c r="M9" s="302">
        <v>42064</v>
      </c>
      <c r="O9" s="302">
        <v>42430</v>
      </c>
      <c r="P9" s="302">
        <v>42064</v>
      </c>
      <c r="Q9" s="346">
        <v>42430</v>
      </c>
      <c r="R9" s="346">
        <v>42064</v>
      </c>
    </row>
    <row r="10" spans="1:16" ht="12.75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O10" s="304"/>
      <c r="P10" s="304"/>
    </row>
    <row r="11" spans="1:16" ht="14.25" thickBot="1">
      <c r="A11" s="280" t="s">
        <v>168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O11" s="305"/>
      <c r="P11" s="305"/>
    </row>
    <row r="12" spans="1:18" ht="13.5">
      <c r="A12" s="306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O12" s="307"/>
      <c r="P12" s="307"/>
      <c r="Q12" s="307"/>
      <c r="R12" s="307"/>
    </row>
    <row r="13" spans="1:18" ht="14.25" thickBot="1">
      <c r="A13" s="350" t="s">
        <v>166</v>
      </c>
      <c r="B13" s="308">
        <v>1474818</v>
      </c>
      <c r="C13" s="308">
        <v>1155806</v>
      </c>
      <c r="D13" s="308">
        <v>23966</v>
      </c>
      <c r="E13" s="308">
        <v>19247</v>
      </c>
      <c r="F13" s="308">
        <v>69013</v>
      </c>
      <c r="G13" s="308">
        <v>67191</v>
      </c>
      <c r="H13" s="308">
        <v>235562</v>
      </c>
      <c r="I13" s="308">
        <v>155088</v>
      </c>
      <c r="J13" s="308">
        <v>101286</v>
      </c>
      <c r="K13" s="308">
        <v>81273</v>
      </c>
      <c r="L13" s="308">
        <v>429827</v>
      </c>
      <c r="M13" s="308">
        <v>322799</v>
      </c>
      <c r="O13" s="308">
        <v>-101157</v>
      </c>
      <c r="P13" s="308">
        <v>-66746</v>
      </c>
      <c r="Q13" s="308">
        <v>328670</v>
      </c>
      <c r="R13" s="308">
        <v>256053</v>
      </c>
    </row>
    <row r="14" spans="1:18" ht="13.5">
      <c r="A14" s="309" t="s">
        <v>170</v>
      </c>
      <c r="B14" s="307">
        <v>1067435</v>
      </c>
      <c r="C14" s="307">
        <v>760297</v>
      </c>
      <c r="D14" s="307">
        <v>0</v>
      </c>
      <c r="E14" s="307">
        <v>0</v>
      </c>
      <c r="F14" s="307">
        <v>42563</v>
      </c>
      <c r="G14" s="307">
        <v>36993</v>
      </c>
      <c r="H14" s="307">
        <v>0</v>
      </c>
      <c r="I14" s="307">
        <v>0</v>
      </c>
      <c r="J14" s="307">
        <v>36489</v>
      </c>
      <c r="K14" s="307">
        <v>47754</v>
      </c>
      <c r="L14" s="307">
        <v>79052</v>
      </c>
      <c r="M14" s="307">
        <v>84747</v>
      </c>
      <c r="O14" s="307">
        <v>-49186</v>
      </c>
      <c r="P14" s="307">
        <v>-52163</v>
      </c>
      <c r="Q14" s="307">
        <v>29866</v>
      </c>
      <c r="R14" s="307">
        <v>32584</v>
      </c>
    </row>
    <row r="15" spans="1:18" ht="13.5">
      <c r="A15" s="310" t="s">
        <v>169</v>
      </c>
      <c r="B15" s="311">
        <v>264112</v>
      </c>
      <c r="C15" s="311">
        <v>274938</v>
      </c>
      <c r="D15" s="311">
        <v>1170</v>
      </c>
      <c r="E15" s="311">
        <v>1496</v>
      </c>
      <c r="F15" s="311">
        <v>26350</v>
      </c>
      <c r="G15" s="311">
        <v>16535</v>
      </c>
      <c r="H15" s="311">
        <v>145978</v>
      </c>
      <c r="I15" s="311">
        <v>115874</v>
      </c>
      <c r="J15" s="311">
        <v>52151</v>
      </c>
      <c r="K15" s="311">
        <v>24944</v>
      </c>
      <c r="L15" s="311">
        <v>225649</v>
      </c>
      <c r="M15" s="311">
        <v>158849</v>
      </c>
      <c r="O15" s="311">
        <v>-51969</v>
      </c>
      <c r="P15" s="311">
        <v>-14576</v>
      </c>
      <c r="Q15" s="311">
        <v>173680</v>
      </c>
      <c r="R15" s="311">
        <v>144273</v>
      </c>
    </row>
    <row r="16" spans="1:18" ht="13.5">
      <c r="A16" s="310" t="s">
        <v>172</v>
      </c>
      <c r="B16" s="311">
        <v>140340</v>
      </c>
      <c r="C16" s="311">
        <v>98451</v>
      </c>
      <c r="D16" s="311">
        <v>14055</v>
      </c>
      <c r="E16" s="311">
        <v>9828</v>
      </c>
      <c r="F16" s="311">
        <v>100</v>
      </c>
      <c r="G16" s="311">
        <v>13663</v>
      </c>
      <c r="H16" s="311">
        <v>89584</v>
      </c>
      <c r="I16" s="311">
        <v>39214</v>
      </c>
      <c r="J16" s="311">
        <v>8968</v>
      </c>
      <c r="K16" s="311">
        <v>3047</v>
      </c>
      <c r="L16" s="311">
        <v>112707</v>
      </c>
      <c r="M16" s="311">
        <v>65752</v>
      </c>
      <c r="O16" s="311">
        <v>0</v>
      </c>
      <c r="P16" s="311">
        <v>0</v>
      </c>
      <c r="Q16" s="311">
        <v>112707</v>
      </c>
      <c r="R16" s="311">
        <v>65752</v>
      </c>
    </row>
    <row r="17" spans="1:18" ht="14.25" thickBot="1">
      <c r="A17" s="312" t="s">
        <v>171</v>
      </c>
      <c r="B17" s="305">
        <v>2931</v>
      </c>
      <c r="C17" s="305">
        <v>22120</v>
      </c>
      <c r="D17" s="305">
        <v>8741</v>
      </c>
      <c r="E17" s="305">
        <v>7923</v>
      </c>
      <c r="F17" s="305">
        <v>0</v>
      </c>
      <c r="G17" s="305">
        <v>0</v>
      </c>
      <c r="H17" s="305">
        <v>0</v>
      </c>
      <c r="I17" s="305">
        <v>0</v>
      </c>
      <c r="J17" s="305">
        <v>3678</v>
      </c>
      <c r="K17" s="305">
        <v>5528</v>
      </c>
      <c r="L17" s="305">
        <v>12419</v>
      </c>
      <c r="M17" s="305">
        <v>13451</v>
      </c>
      <c r="O17" s="305">
        <v>-2</v>
      </c>
      <c r="P17" s="305">
        <v>-7</v>
      </c>
      <c r="Q17" s="305">
        <v>12417</v>
      </c>
      <c r="R17" s="305">
        <v>13444</v>
      </c>
    </row>
    <row r="18" spans="1:18" ht="14.25" thickBot="1">
      <c r="A18" s="313"/>
      <c r="B18" s="314"/>
      <c r="C18" s="315"/>
      <c r="D18" s="314"/>
      <c r="E18" s="315"/>
      <c r="F18" s="314"/>
      <c r="G18" s="315"/>
      <c r="H18" s="314"/>
      <c r="I18" s="315"/>
      <c r="J18" s="314"/>
      <c r="K18" s="315"/>
      <c r="L18" s="314"/>
      <c r="M18" s="315"/>
      <c r="O18" s="315"/>
      <c r="P18" s="314"/>
      <c r="Q18" s="315"/>
      <c r="R18" s="314"/>
    </row>
    <row r="19" spans="1:18" ht="14.25" thickBot="1">
      <c r="A19" s="350" t="s">
        <v>93</v>
      </c>
      <c r="B19" s="308">
        <v>1112914</v>
      </c>
      <c r="C19" s="308">
        <v>997836</v>
      </c>
      <c r="D19" s="308">
        <v>115844</v>
      </c>
      <c r="E19" s="308">
        <v>66288</v>
      </c>
      <c r="F19" s="308">
        <v>265925</v>
      </c>
      <c r="G19" s="308">
        <v>427552</v>
      </c>
      <c r="H19" s="308">
        <v>180475</v>
      </c>
      <c r="I19" s="308">
        <v>180524</v>
      </c>
      <c r="J19" s="308">
        <v>150348</v>
      </c>
      <c r="K19" s="308">
        <v>123508</v>
      </c>
      <c r="L19" s="308">
        <v>712592</v>
      </c>
      <c r="M19" s="308">
        <v>797872</v>
      </c>
      <c r="O19" s="308">
        <v>-42</v>
      </c>
      <c r="P19" s="308">
        <v>-65</v>
      </c>
      <c r="Q19" s="308">
        <v>712550</v>
      </c>
      <c r="R19" s="308">
        <v>797807</v>
      </c>
    </row>
    <row r="20" spans="1:18" ht="13.5">
      <c r="A20" s="309" t="s">
        <v>173</v>
      </c>
      <c r="B20" s="307">
        <v>407437</v>
      </c>
      <c r="C20" s="307">
        <v>335917</v>
      </c>
      <c r="D20" s="307">
        <v>11160</v>
      </c>
      <c r="E20" s="307">
        <v>22494</v>
      </c>
      <c r="F20" s="307">
        <v>139930</v>
      </c>
      <c r="G20" s="307">
        <v>224660</v>
      </c>
      <c r="H20" s="307">
        <v>77745</v>
      </c>
      <c r="I20" s="307">
        <v>180162</v>
      </c>
      <c r="J20" s="307">
        <v>72761</v>
      </c>
      <c r="K20" s="307">
        <v>59711</v>
      </c>
      <c r="L20" s="307">
        <v>301596</v>
      </c>
      <c r="M20" s="307">
        <v>487027</v>
      </c>
      <c r="O20" s="307">
        <v>0</v>
      </c>
      <c r="P20" s="307">
        <v>0</v>
      </c>
      <c r="Q20" s="307">
        <v>301596</v>
      </c>
      <c r="R20" s="307">
        <v>487027</v>
      </c>
    </row>
    <row r="21" spans="1:18" ht="13.5">
      <c r="A21" s="310" t="s">
        <v>174</v>
      </c>
      <c r="B21" s="311">
        <v>350157</v>
      </c>
      <c r="C21" s="311">
        <v>281979</v>
      </c>
      <c r="D21" s="311">
        <v>48909</v>
      </c>
      <c r="E21" s="311">
        <v>28541</v>
      </c>
      <c r="F21" s="311">
        <v>55700</v>
      </c>
      <c r="G21" s="311">
        <v>91633</v>
      </c>
      <c r="H21" s="311">
        <v>37522</v>
      </c>
      <c r="I21" s="311">
        <v>0</v>
      </c>
      <c r="J21" s="311">
        <v>30346</v>
      </c>
      <c r="K21" s="311">
        <v>24921</v>
      </c>
      <c r="L21" s="311">
        <v>172477</v>
      </c>
      <c r="M21" s="311">
        <v>145095</v>
      </c>
      <c r="O21" s="311">
        <v>-3</v>
      </c>
      <c r="P21" s="311">
        <v>-21</v>
      </c>
      <c r="Q21" s="311">
        <v>172474</v>
      </c>
      <c r="R21" s="311">
        <v>145074</v>
      </c>
    </row>
    <row r="22" spans="1:18" ht="13.5">
      <c r="A22" s="310" t="s">
        <v>175</v>
      </c>
      <c r="B22" s="311">
        <v>230416</v>
      </c>
      <c r="C22" s="311">
        <v>196219</v>
      </c>
      <c r="D22" s="311">
        <v>12141</v>
      </c>
      <c r="E22" s="311">
        <v>6699</v>
      </c>
      <c r="F22" s="311">
        <v>20395</v>
      </c>
      <c r="G22" s="311">
        <v>33738</v>
      </c>
      <c r="H22" s="311">
        <v>15533</v>
      </c>
      <c r="I22" s="311">
        <v>0</v>
      </c>
      <c r="J22" s="311">
        <v>19919</v>
      </c>
      <c r="K22" s="311">
        <v>16342</v>
      </c>
      <c r="L22" s="311">
        <v>67988</v>
      </c>
      <c r="M22" s="311">
        <v>56779</v>
      </c>
      <c r="O22" s="311">
        <v>0</v>
      </c>
      <c r="P22" s="311">
        <v>0</v>
      </c>
      <c r="Q22" s="311">
        <v>67988</v>
      </c>
      <c r="R22" s="311">
        <v>56779</v>
      </c>
    </row>
    <row r="23" spans="1:18" ht="14.25" thickBot="1">
      <c r="A23" s="312" t="s">
        <v>176</v>
      </c>
      <c r="B23" s="305">
        <v>124904</v>
      </c>
      <c r="C23" s="305">
        <v>183721</v>
      </c>
      <c r="D23" s="305">
        <v>43634</v>
      </c>
      <c r="E23" s="305">
        <v>8554</v>
      </c>
      <c r="F23" s="305">
        <v>49900</v>
      </c>
      <c r="G23" s="305">
        <v>77521</v>
      </c>
      <c r="H23" s="305">
        <v>49675</v>
      </c>
      <c r="I23" s="305">
        <v>362</v>
      </c>
      <c r="J23" s="305">
        <v>27322</v>
      </c>
      <c r="K23" s="305">
        <v>22534</v>
      </c>
      <c r="L23" s="305">
        <v>170531</v>
      </c>
      <c r="M23" s="305">
        <v>108971</v>
      </c>
      <c r="O23" s="305">
        <v>-39</v>
      </c>
      <c r="P23" s="305">
        <v>-44</v>
      </c>
      <c r="Q23" s="305">
        <v>170492</v>
      </c>
      <c r="R23" s="305">
        <v>108927</v>
      </c>
    </row>
    <row r="24" spans="1:18" ht="14.25" thickBot="1">
      <c r="A24" s="316" t="s">
        <v>179</v>
      </c>
      <c r="B24" s="305">
        <v>-340368</v>
      </c>
      <c r="C24" s="305">
        <v>-267341</v>
      </c>
      <c r="D24" s="305">
        <v>-8</v>
      </c>
      <c r="E24" s="305">
        <v>-7</v>
      </c>
      <c r="F24" s="305">
        <v>-42564</v>
      </c>
      <c r="G24" s="305">
        <v>-32882</v>
      </c>
      <c r="H24" s="305">
        <v>-30342</v>
      </c>
      <c r="I24" s="305">
        <v>-14620</v>
      </c>
      <c r="J24" s="305">
        <v>-28286</v>
      </c>
      <c r="K24" s="305">
        <v>-19302</v>
      </c>
      <c r="L24" s="305">
        <v>-101200</v>
      </c>
      <c r="M24" s="305">
        <v>-66811</v>
      </c>
      <c r="O24" s="305">
        <v>101200</v>
      </c>
      <c r="P24" s="305">
        <v>66811</v>
      </c>
      <c r="Q24" s="305">
        <v>0</v>
      </c>
      <c r="R24" s="305">
        <v>0</v>
      </c>
    </row>
    <row r="25" spans="1:18" ht="14.25" thickBot="1">
      <c r="A25" s="317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O25" s="318"/>
      <c r="P25" s="318"/>
      <c r="Q25" s="318"/>
      <c r="R25" s="318"/>
    </row>
    <row r="26" spans="1:18" ht="14.25" thickBot="1">
      <c r="A26" s="351" t="s">
        <v>168</v>
      </c>
      <c r="B26" s="352">
        <v>2247364</v>
      </c>
      <c r="C26" s="352">
        <v>1886301</v>
      </c>
      <c r="D26" s="352">
        <v>139802</v>
      </c>
      <c r="E26" s="352">
        <v>85528</v>
      </c>
      <c r="F26" s="352">
        <v>292374</v>
      </c>
      <c r="G26" s="352">
        <v>461861</v>
      </c>
      <c r="H26" s="352">
        <v>385695</v>
      </c>
      <c r="I26" s="352">
        <v>320992</v>
      </c>
      <c r="J26" s="352">
        <v>223348</v>
      </c>
      <c r="K26" s="352">
        <v>185479</v>
      </c>
      <c r="L26" s="353">
        <v>1041219</v>
      </c>
      <c r="M26" s="353">
        <v>1053860</v>
      </c>
      <c r="O26" s="352">
        <v>1</v>
      </c>
      <c r="P26" s="432">
        <v>0</v>
      </c>
      <c r="Q26" s="352">
        <v>1041220</v>
      </c>
      <c r="R26" s="352">
        <v>1053860</v>
      </c>
    </row>
    <row r="27" spans="1:18" ht="13.5">
      <c r="A27" s="319"/>
      <c r="B27" s="320"/>
      <c r="C27" s="321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</row>
    <row r="28" spans="1:18" ht="13.5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</row>
    <row r="29" spans="1:18" ht="13.5">
      <c r="A29" s="322" t="s">
        <v>177</v>
      </c>
      <c r="B29" s="324">
        <v>361063</v>
      </c>
      <c r="C29" s="323">
        <v>0.1914132474085525</v>
      </c>
      <c r="D29" s="324">
        <v>54274</v>
      </c>
      <c r="E29" s="323">
        <v>-0.6345758114301749</v>
      </c>
      <c r="F29" s="324">
        <v>-169487</v>
      </c>
      <c r="G29" s="323">
        <v>-0.3669653856896339</v>
      </c>
      <c r="H29" s="433">
        <v>64703</v>
      </c>
      <c r="I29" s="323">
        <v>0.20157200179443724</v>
      </c>
      <c r="J29" s="433">
        <v>37869</v>
      </c>
      <c r="K29" s="323">
        <v>0.20416866599453307</v>
      </c>
      <c r="L29" s="324">
        <v>-12641</v>
      </c>
      <c r="M29" s="323">
        <v>-0.011994951891143036</v>
      </c>
      <c r="O29" s="434">
        <v>1</v>
      </c>
      <c r="P29" s="434">
        <v>0</v>
      </c>
      <c r="Q29" s="324">
        <v>-12640</v>
      </c>
      <c r="R29" s="323">
        <v>-0.01199400299850075</v>
      </c>
    </row>
    <row r="31" ht="12" customHeight="1">
      <c r="A31" s="396"/>
    </row>
    <row r="32" ht="12.75" customHeight="1">
      <c r="A32" s="396"/>
    </row>
  </sheetData>
  <sheetProtection/>
  <mergeCells count="11">
    <mergeCell ref="H8:I8"/>
    <mergeCell ref="J8:K8"/>
    <mergeCell ref="L8:M8"/>
    <mergeCell ref="O8:P8"/>
    <mergeCell ref="Q8:R8"/>
    <mergeCell ref="A3:R4"/>
    <mergeCell ref="A5:R5"/>
    <mergeCell ref="A6:R6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1" width="7.8515625" style="3" customWidth="1"/>
    <col min="2" max="2" width="60.00390625" style="3" customWidth="1"/>
    <col min="3" max="5" width="12.8515625" style="53" customWidth="1"/>
    <col min="6" max="6" width="12.8515625" style="3" customWidth="1"/>
    <col min="7" max="7" width="8.28125" style="3" customWidth="1"/>
    <col min="8" max="8" width="8.57421875" style="3" customWidth="1"/>
    <col min="9" max="9" width="3.5742187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ht="12.75">
      <c r="J1" s="99"/>
    </row>
    <row r="2" spans="3:5" ht="12.75">
      <c r="C2" s="3"/>
      <c r="D2" s="3"/>
      <c r="E2" s="3"/>
    </row>
    <row r="3" spans="2:7" s="2" customFormat="1" ht="28.5" customHeight="1">
      <c r="B3" s="213" t="s">
        <v>198</v>
      </c>
      <c r="C3" s="214">
        <v>42430</v>
      </c>
      <c r="D3" s="214">
        <v>42064</v>
      </c>
      <c r="E3" s="215" t="s">
        <v>161</v>
      </c>
      <c r="F3" s="215" t="s">
        <v>162</v>
      </c>
      <c r="G3" s="36"/>
    </row>
    <row r="4" spans="2:6" ht="3" customHeight="1">
      <c r="B4" s="178"/>
      <c r="C4" s="169"/>
      <c r="D4" s="170"/>
      <c r="E4" s="170"/>
      <c r="F4" s="216"/>
    </row>
    <row r="5" spans="2:11" ht="16.5" customHeight="1">
      <c r="B5" s="217" t="s">
        <v>225</v>
      </c>
      <c r="C5" s="219">
        <v>1265537.937</v>
      </c>
      <c r="D5" s="219">
        <v>1303659.926</v>
      </c>
      <c r="E5" s="219">
        <v>-38121.98900000006</v>
      </c>
      <c r="F5" s="220">
        <v>-0.0292</v>
      </c>
      <c r="I5" s="85"/>
      <c r="K5"/>
    </row>
    <row r="6" spans="2:11" ht="16.5" customHeight="1">
      <c r="B6" s="221" t="s">
        <v>226</v>
      </c>
      <c r="C6" s="222">
        <v>1214381.305</v>
      </c>
      <c r="D6" s="223">
        <v>1170970.098</v>
      </c>
      <c r="E6" s="223">
        <v>43411.20699999994</v>
      </c>
      <c r="F6" s="224">
        <v>0.0371</v>
      </c>
      <c r="I6" s="85"/>
      <c r="K6"/>
    </row>
    <row r="7" spans="2:11" ht="16.5" customHeight="1">
      <c r="B7" s="221" t="s">
        <v>227</v>
      </c>
      <c r="C7" s="222">
        <v>51156.632</v>
      </c>
      <c r="D7" s="223">
        <v>132689.828</v>
      </c>
      <c r="E7" s="223">
        <v>-81533.19600000001</v>
      </c>
      <c r="F7" s="224">
        <v>-0.6145</v>
      </c>
      <c r="I7" s="85"/>
      <c r="K7"/>
    </row>
    <row r="8" spans="2:11" ht="16.5" customHeight="1">
      <c r="B8" s="217" t="s">
        <v>228</v>
      </c>
      <c r="C8" s="218">
        <v>-631417.5650000001</v>
      </c>
      <c r="D8" s="219">
        <v>-643597.7529999999</v>
      </c>
      <c r="E8" s="219">
        <v>12180.18799999985</v>
      </c>
      <c r="F8" s="220">
        <v>0.0189</v>
      </c>
      <c r="K8"/>
    </row>
    <row r="9" spans="2:11" ht="16.5" customHeight="1">
      <c r="B9" s="221" t="s">
        <v>229</v>
      </c>
      <c r="C9" s="222">
        <v>-383886.112</v>
      </c>
      <c r="D9" s="223">
        <v>-452141.022</v>
      </c>
      <c r="E9" s="223">
        <v>68254.90999999997</v>
      </c>
      <c r="F9" s="224">
        <v>0.151</v>
      </c>
      <c r="K9"/>
    </row>
    <row r="10" spans="2:11" ht="16.5" customHeight="1">
      <c r="B10" s="221" t="s">
        <v>230</v>
      </c>
      <c r="C10" s="222">
        <v>-93476.142</v>
      </c>
      <c r="D10" s="223">
        <v>-61655.464</v>
      </c>
      <c r="E10" s="223">
        <v>-31820.678000000007</v>
      </c>
      <c r="F10" s="224">
        <v>-0.5161</v>
      </c>
      <c r="K10"/>
    </row>
    <row r="11" spans="2:11" ht="16.5" customHeight="1">
      <c r="B11" s="221" t="s">
        <v>231</v>
      </c>
      <c r="C11" s="222">
        <v>-61972.433</v>
      </c>
      <c r="D11" s="223">
        <v>-63734.165</v>
      </c>
      <c r="E11" s="223">
        <v>1761.7320000000036</v>
      </c>
      <c r="F11" s="224">
        <v>0.0276</v>
      </c>
      <c r="K11"/>
    </row>
    <row r="12" spans="2:11" ht="16.5" customHeight="1">
      <c r="B12" s="221" t="s">
        <v>232</v>
      </c>
      <c r="C12" s="222">
        <v>-92082.878</v>
      </c>
      <c r="D12" s="223">
        <v>-66067.102</v>
      </c>
      <c r="E12" s="223">
        <v>-26015.775999999998</v>
      </c>
      <c r="F12" s="224">
        <v>-0.3938</v>
      </c>
      <c r="K12"/>
    </row>
    <row r="13" spans="2:11" ht="18.75" customHeight="1">
      <c r="B13" s="217" t="s">
        <v>233</v>
      </c>
      <c r="C13" s="218">
        <v>634120.3719999999</v>
      </c>
      <c r="D13" s="219">
        <v>660062.1730000001</v>
      </c>
      <c r="E13" s="219">
        <v>-25941.80100000021</v>
      </c>
      <c r="F13" s="220">
        <v>-0.0393</v>
      </c>
      <c r="K13"/>
    </row>
    <row r="14" spans="2:11" ht="18.75" customHeight="1" hidden="1">
      <c r="B14" s="221" t="s">
        <v>65</v>
      </c>
      <c r="C14" s="222">
        <v>0</v>
      </c>
      <c r="D14" s="223">
        <v>0</v>
      </c>
      <c r="E14" s="223">
        <v>0</v>
      </c>
      <c r="F14" s="224" t="e">
        <v>#DIV/0!</v>
      </c>
      <c r="K14"/>
    </row>
    <row r="15" spans="2:11" ht="18.75" customHeight="1">
      <c r="B15" s="221" t="s">
        <v>119</v>
      </c>
      <c r="C15" s="222">
        <v>-89073.918</v>
      </c>
      <c r="D15" s="223">
        <v>-104658.423</v>
      </c>
      <c r="E15" s="223">
        <v>15584.50499999999</v>
      </c>
      <c r="F15" s="224">
        <v>0.1489</v>
      </c>
      <c r="K15"/>
    </row>
    <row r="16" spans="2:11" ht="16.5" customHeight="1">
      <c r="B16" s="221" t="s">
        <v>234</v>
      </c>
      <c r="C16" s="222">
        <v>-118992.104</v>
      </c>
      <c r="D16" s="223">
        <v>-134679.983</v>
      </c>
      <c r="E16" s="223">
        <v>15687.879</v>
      </c>
      <c r="F16" s="224">
        <v>0.1165</v>
      </c>
      <c r="K16"/>
    </row>
    <row r="17" spans="2:11" ht="16.5" customHeight="1">
      <c r="B17" s="217" t="s">
        <v>235</v>
      </c>
      <c r="C17" s="218">
        <v>426054.3499999999</v>
      </c>
      <c r="D17" s="219">
        <v>420723.7670000001</v>
      </c>
      <c r="E17" s="219">
        <v>5330.5829999998095</v>
      </c>
      <c r="F17" s="220">
        <v>0.0127</v>
      </c>
      <c r="K17"/>
    </row>
    <row r="18" spans="2:11" ht="16.5" customHeight="1">
      <c r="B18" s="221" t="s">
        <v>236</v>
      </c>
      <c r="C18" s="222">
        <v>-76054.531</v>
      </c>
      <c r="D18" s="223">
        <v>-81007.406</v>
      </c>
      <c r="E18" s="223">
        <v>4952.875</v>
      </c>
      <c r="F18" s="224">
        <v>0.0611</v>
      </c>
      <c r="K18"/>
    </row>
    <row r="19" spans="2:11" ht="16.5" customHeight="1">
      <c r="B19" s="221" t="s">
        <v>237</v>
      </c>
      <c r="C19" s="222">
        <v>-11951.383</v>
      </c>
      <c r="D19" s="223">
        <v>-9863.336</v>
      </c>
      <c r="E19" s="223">
        <v>-2088.0470000000005</v>
      </c>
      <c r="F19" s="224">
        <v>-0.2117</v>
      </c>
      <c r="K19"/>
    </row>
    <row r="20" spans="2:11" ht="18" customHeight="1">
      <c r="B20" s="217" t="s">
        <v>91</v>
      </c>
      <c r="C20" s="218">
        <v>338048.4359999999</v>
      </c>
      <c r="D20" s="219">
        <v>329853.0250000001</v>
      </c>
      <c r="E20" s="219">
        <v>8195.410999999809</v>
      </c>
      <c r="F20" s="220">
        <v>0.0248</v>
      </c>
      <c r="K20"/>
    </row>
    <row r="21" spans="2:11" ht="12.75">
      <c r="B21" s="217" t="s">
        <v>238</v>
      </c>
      <c r="C21" s="218">
        <v>-105208.18200000002</v>
      </c>
      <c r="D21" s="219">
        <v>-51132.784999999996</v>
      </c>
      <c r="E21" s="219">
        <v>-54075.39700000002</v>
      </c>
      <c r="F21" s="220">
        <v>-1.0575</v>
      </c>
      <c r="K21"/>
    </row>
    <row r="22" spans="2:11" ht="12.75">
      <c r="B22" s="221" t="s">
        <v>239</v>
      </c>
      <c r="C22" s="222">
        <v>46837.637</v>
      </c>
      <c r="D22" s="223">
        <v>40541.271</v>
      </c>
      <c r="E22" s="223">
        <v>6296.366000000002</v>
      </c>
      <c r="F22" s="224">
        <v>0.1553</v>
      </c>
      <c r="K22"/>
    </row>
    <row r="23" spans="2:11" ht="16.5" customHeight="1">
      <c r="B23" s="225" t="s">
        <v>240</v>
      </c>
      <c r="C23" s="222">
        <v>-162192.045</v>
      </c>
      <c r="D23" s="223">
        <v>-93774.287</v>
      </c>
      <c r="E23" s="223">
        <v>-68417.75800000002</v>
      </c>
      <c r="F23" s="224">
        <v>-0.7296</v>
      </c>
      <c r="K23"/>
    </row>
    <row r="24" spans="2:11" ht="12.75">
      <c r="B24" s="225" t="s">
        <v>218</v>
      </c>
      <c r="C24" s="222">
        <v>-182.69</v>
      </c>
      <c r="D24" s="223">
        <v>441.423</v>
      </c>
      <c r="E24" s="223">
        <v>-624.113</v>
      </c>
      <c r="F24" s="224">
        <v>1.4139</v>
      </c>
      <c r="K24"/>
    </row>
    <row r="25" spans="2:11" ht="16.5" customHeight="1">
      <c r="B25" s="225" t="s">
        <v>219</v>
      </c>
      <c r="C25" s="222">
        <v>10328.916</v>
      </c>
      <c r="D25" s="223">
        <v>1658.808</v>
      </c>
      <c r="E25" s="223">
        <v>8670.108</v>
      </c>
      <c r="F25" s="224">
        <v>-5.2267</v>
      </c>
      <c r="K25"/>
    </row>
    <row r="26" spans="2:11" ht="18" customHeight="1">
      <c r="B26" s="217" t="s">
        <v>120</v>
      </c>
      <c r="C26" s="218">
        <v>-1958.163</v>
      </c>
      <c r="D26" s="219">
        <v>334.331</v>
      </c>
      <c r="E26" s="219">
        <v>-2292.494</v>
      </c>
      <c r="F26" s="220">
        <v>-6.857</v>
      </c>
      <c r="K26"/>
    </row>
    <row r="27" spans="2:11" ht="18" customHeight="1" hidden="1">
      <c r="B27" s="221" t="s">
        <v>66</v>
      </c>
      <c r="C27" s="222">
        <v>0</v>
      </c>
      <c r="D27" s="223">
        <v>0</v>
      </c>
      <c r="E27" s="223">
        <v>0</v>
      </c>
      <c r="F27" s="224" t="e">
        <v>#DIV/0!</v>
      </c>
      <c r="K27"/>
    </row>
    <row r="28" spans="2:11" ht="18" customHeight="1">
      <c r="B28" s="221" t="s">
        <v>220</v>
      </c>
      <c r="C28" s="222">
        <v>-2644.75</v>
      </c>
      <c r="D28" s="223">
        <v>11.457</v>
      </c>
      <c r="E28" s="223">
        <v>-2656.207</v>
      </c>
      <c r="F28" s="224">
        <v>-231.8414</v>
      </c>
      <c r="K28"/>
    </row>
    <row r="29" spans="2:11" ht="18" customHeight="1">
      <c r="B29" s="221" t="s">
        <v>221</v>
      </c>
      <c r="C29" s="222">
        <v>686.587</v>
      </c>
      <c r="D29" s="223">
        <v>322.874</v>
      </c>
      <c r="E29" s="223">
        <v>363.71299999999997</v>
      </c>
      <c r="F29" s="224">
        <v>1.1265</v>
      </c>
      <c r="K29"/>
    </row>
    <row r="30" spans="2:11" ht="18" customHeight="1" hidden="1">
      <c r="B30" s="221" t="s">
        <v>121</v>
      </c>
      <c r="C30" s="222">
        <v>0</v>
      </c>
      <c r="D30" s="223">
        <v>0</v>
      </c>
      <c r="E30" s="223">
        <v>0</v>
      </c>
      <c r="F30" s="226">
        <v>0</v>
      </c>
      <c r="K30"/>
    </row>
    <row r="31" spans="2:11" ht="18" customHeight="1">
      <c r="B31" s="217" t="s">
        <v>222</v>
      </c>
      <c r="C31" s="218">
        <v>230882.0909999999</v>
      </c>
      <c r="D31" s="219">
        <v>279054.5710000001</v>
      </c>
      <c r="E31" s="219">
        <v>-48172.480000000214</v>
      </c>
      <c r="F31" s="220">
        <v>-0.1726</v>
      </c>
      <c r="K31"/>
    </row>
    <row r="32" spans="2:11" ht="16.5" customHeight="1">
      <c r="B32" s="221" t="s">
        <v>223</v>
      </c>
      <c r="C32" s="222">
        <v>-58176.103</v>
      </c>
      <c r="D32" s="223">
        <v>-83040.843</v>
      </c>
      <c r="E32" s="223">
        <v>24864.73999999999</v>
      </c>
      <c r="F32" s="224">
        <v>0.2994</v>
      </c>
      <c r="K32"/>
    </row>
    <row r="33" spans="2:11" ht="16.5" customHeight="1" hidden="1">
      <c r="B33" s="225" t="s">
        <v>34</v>
      </c>
      <c r="C33" s="222">
        <v>0</v>
      </c>
      <c r="D33" s="223">
        <v>0</v>
      </c>
      <c r="E33" s="223">
        <v>0</v>
      </c>
      <c r="F33" s="224">
        <v>0</v>
      </c>
      <c r="K33"/>
    </row>
    <row r="34" spans="2:11" ht="16.5" customHeight="1">
      <c r="B34" s="217" t="s">
        <v>193</v>
      </c>
      <c r="C34" s="218">
        <v>172705.9879999999</v>
      </c>
      <c r="D34" s="219">
        <v>196013.72800000012</v>
      </c>
      <c r="E34" s="219">
        <v>-23307.740000000224</v>
      </c>
      <c r="F34" s="220">
        <v>-0.1189</v>
      </c>
      <c r="K34"/>
    </row>
    <row r="35" spans="2:11" ht="16.5" customHeight="1">
      <c r="B35" s="221" t="s">
        <v>192</v>
      </c>
      <c r="C35" s="222">
        <v>113902.237</v>
      </c>
      <c r="D35" s="223">
        <v>35070.433</v>
      </c>
      <c r="E35" s="223">
        <v>78831.804</v>
      </c>
      <c r="F35" s="224">
        <v>-2.2478</v>
      </c>
      <c r="K35"/>
    </row>
    <row r="36" spans="2:11" ht="16.5" customHeight="1">
      <c r="B36" s="217" t="s">
        <v>194</v>
      </c>
      <c r="C36" s="218">
        <v>286608.22499999986</v>
      </c>
      <c r="D36" s="219">
        <v>231084.1610000001</v>
      </c>
      <c r="E36" s="219">
        <v>55524.06399999978</v>
      </c>
      <c r="F36" s="220">
        <v>0.2403</v>
      </c>
      <c r="K36"/>
    </row>
    <row r="37" spans="2:11" ht="16.5" customHeight="1">
      <c r="B37" s="221"/>
      <c r="C37" s="222"/>
      <c r="D37" s="223"/>
      <c r="E37" s="223"/>
      <c r="F37" s="224"/>
      <c r="K37"/>
    </row>
    <row r="38" spans="2:11" ht="16.5" customHeight="1">
      <c r="B38" s="217" t="s">
        <v>132</v>
      </c>
      <c r="C38" s="218">
        <v>286608.22499999986</v>
      </c>
      <c r="D38" s="219">
        <v>231084.1610000001</v>
      </c>
      <c r="E38" s="219">
        <v>55524.06399999978</v>
      </c>
      <c r="F38" s="220">
        <v>0.2403</v>
      </c>
      <c r="K38"/>
    </row>
    <row r="39" spans="2:11" ht="18" customHeight="1">
      <c r="B39" s="227" t="s">
        <v>122</v>
      </c>
      <c r="C39" s="222">
        <v>176437.108</v>
      </c>
      <c r="D39" s="223">
        <v>153074.436</v>
      </c>
      <c r="E39" s="223">
        <v>23362.67200000002</v>
      </c>
      <c r="F39" s="224">
        <v>0.1526</v>
      </c>
      <c r="K39"/>
    </row>
    <row r="40" spans="2:11" ht="21" customHeight="1">
      <c r="B40" s="225" t="s">
        <v>123</v>
      </c>
      <c r="C40" s="222">
        <v>110171.117</v>
      </c>
      <c r="D40" s="223">
        <v>78009.725</v>
      </c>
      <c r="E40" s="223">
        <v>32161.391999999993</v>
      </c>
      <c r="F40" s="224">
        <v>0.4123</v>
      </c>
      <c r="K40"/>
    </row>
    <row r="41" spans="2:11" ht="14.25" customHeight="1">
      <c r="B41" s="368"/>
      <c r="C41" s="167"/>
      <c r="D41" s="168"/>
      <c r="E41" s="168"/>
      <c r="F41" s="195"/>
      <c r="K41"/>
    </row>
    <row r="42" spans="2:7" s="142" customFormat="1" ht="14.25" customHeight="1">
      <c r="B42" s="229" t="s">
        <v>195</v>
      </c>
      <c r="C42" s="228">
        <v>2.03</v>
      </c>
      <c r="D42" s="228">
        <v>2.54</v>
      </c>
      <c r="E42" s="228">
        <v>-0.5100000000000002</v>
      </c>
      <c r="F42" s="248">
        <v>-0.1998</v>
      </c>
      <c r="G42" s="3"/>
    </row>
    <row r="43" spans="2:6" s="142" customFormat="1" ht="14.25" customHeight="1">
      <c r="B43" s="229" t="s">
        <v>196</v>
      </c>
      <c r="C43" s="228">
        <v>1.56</v>
      </c>
      <c r="D43" s="228">
        <v>0.58</v>
      </c>
      <c r="E43" s="228">
        <v>0.9800000000000001</v>
      </c>
      <c r="F43" s="248">
        <v>1.6906999999999999</v>
      </c>
    </row>
    <row r="44" spans="2:6" s="142" customFormat="1" ht="18" customHeight="1">
      <c r="B44" s="229" t="s">
        <v>197</v>
      </c>
      <c r="C44" s="228">
        <v>3.59</v>
      </c>
      <c r="D44" s="228">
        <v>3.12</v>
      </c>
      <c r="E44" s="228">
        <v>0.46999999999999975</v>
      </c>
      <c r="F44" s="248">
        <v>0.1516</v>
      </c>
    </row>
    <row r="45" spans="2:5" s="142" customFormat="1" ht="7.5" customHeight="1">
      <c r="B45" s="143"/>
      <c r="C45" s="144"/>
      <c r="D45" s="143"/>
      <c r="E45" s="144"/>
    </row>
    <row r="46" spans="2:6" s="142" customFormat="1" ht="15.75" customHeight="1">
      <c r="B46" s="527" t="s">
        <v>212</v>
      </c>
      <c r="C46" s="527"/>
      <c r="D46" s="527"/>
      <c r="E46" s="527"/>
      <c r="F46" s="527"/>
    </row>
    <row r="47" spans="2:6" s="142" customFormat="1" ht="18" customHeight="1">
      <c r="B47" s="143"/>
      <c r="C47" s="144"/>
      <c r="D47" s="151"/>
      <c r="E47" s="145"/>
      <c r="F47" s="146"/>
    </row>
    <row r="48" spans="2:6" s="142" customFormat="1" ht="18" customHeight="1">
      <c r="B48" s="143"/>
      <c r="C48" s="144"/>
      <c r="D48" s="145"/>
      <c r="E48" s="145"/>
      <c r="F48" s="146"/>
    </row>
    <row r="49" spans="2:6" s="142" customFormat="1" ht="18" customHeight="1">
      <c r="B49" s="143"/>
      <c r="C49" s="144"/>
      <c r="D49" s="145"/>
      <c r="E49" s="145"/>
      <c r="F49" s="146"/>
    </row>
    <row r="50" spans="2:6" s="142" customFormat="1" ht="18" customHeight="1">
      <c r="B50" s="143"/>
      <c r="C50" s="144"/>
      <c r="D50" s="145"/>
      <c r="E50" s="145"/>
      <c r="F50" s="146"/>
    </row>
    <row r="51" spans="2:6" s="142" customFormat="1" ht="18" customHeight="1">
      <c r="B51" s="143"/>
      <c r="C51" s="144"/>
      <c r="D51" s="145"/>
      <c r="E51" s="145"/>
      <c r="F51" s="146"/>
    </row>
    <row r="52" ht="6" customHeight="1">
      <c r="F52" s="57"/>
    </row>
    <row r="53" spans="2:6" ht="18" customHeight="1" hidden="1">
      <c r="B53" s="38"/>
      <c r="C53" s="39"/>
      <c r="D53" s="40"/>
      <c r="E53" s="40"/>
      <c r="F53" s="58"/>
    </row>
    <row r="54" ht="6" customHeight="1"/>
    <row r="55" spans="3:5" ht="12.75">
      <c r="C55" s="129"/>
      <c r="D55" s="129"/>
      <c r="E55" s="129"/>
    </row>
    <row r="56" spans="3:9" ht="12.75">
      <c r="C56" s="3"/>
      <c r="D56" s="54"/>
      <c r="E56" s="3"/>
      <c r="I56" s="55"/>
    </row>
    <row r="57" spans="3:5" ht="12.75">
      <c r="C57" s="129"/>
      <c r="D57" s="56"/>
      <c r="E57" s="3"/>
    </row>
    <row r="58" spans="3:5" ht="12.75">
      <c r="C58" s="130"/>
      <c r="D58" s="56"/>
      <c r="E58" s="3"/>
    </row>
    <row r="59" spans="3:5" ht="12.75">
      <c r="C59" s="3"/>
      <c r="D59" s="56"/>
      <c r="E59" s="3"/>
    </row>
    <row r="60" spans="3:5" ht="12.75">
      <c r="C60" s="3"/>
      <c r="D60" s="56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  <row r="82" spans="3:5" ht="12.75">
      <c r="C82" s="3"/>
      <c r="D82" s="3"/>
      <c r="E82" s="3"/>
    </row>
    <row r="83" spans="3:5" ht="12.75">
      <c r="C83" s="3"/>
      <c r="D83" s="3"/>
      <c r="E83" s="3"/>
    </row>
  </sheetData>
  <sheetProtection/>
  <mergeCells count="1">
    <mergeCell ref="B46:F46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7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3" width="14.140625" style="53" customWidth="1"/>
    <col min="4" max="4" width="13.421875" style="53" customWidth="1"/>
    <col min="5" max="5" width="12.8515625" style="53" customWidth="1"/>
    <col min="6" max="7" width="12.8515625" style="3" customWidth="1"/>
    <col min="8" max="8" width="13.421875" style="3" customWidth="1"/>
    <col min="9" max="16384" width="7.28125" style="3" customWidth="1"/>
  </cols>
  <sheetData>
    <row r="1" spans="3:6" ht="12.75">
      <c r="C1" s="444" t="s">
        <v>242</v>
      </c>
      <c r="D1" s="444" t="s">
        <v>242</v>
      </c>
      <c r="E1" s="444" t="s">
        <v>242</v>
      </c>
      <c r="F1" s="444" t="s">
        <v>242</v>
      </c>
    </row>
    <row r="2" spans="3:6" ht="12.75">
      <c r="C2" s="431" t="s">
        <v>206</v>
      </c>
      <c r="D2" s="431" t="s">
        <v>207</v>
      </c>
      <c r="E2" s="431" t="s">
        <v>21</v>
      </c>
      <c r="F2" s="431" t="s">
        <v>21</v>
      </c>
    </row>
    <row r="3" spans="2:8" s="2" customFormat="1" ht="28.5" customHeight="1">
      <c r="B3" s="213" t="s">
        <v>241</v>
      </c>
      <c r="C3" s="214">
        <v>42430</v>
      </c>
      <c r="D3" s="214">
        <v>42430</v>
      </c>
      <c r="E3" s="214">
        <v>42430</v>
      </c>
      <c r="F3" s="214">
        <v>42064</v>
      </c>
      <c r="G3" s="215" t="s">
        <v>161</v>
      </c>
      <c r="H3" s="215" t="s">
        <v>162</v>
      </c>
    </row>
    <row r="4" spans="2:7" ht="3" customHeight="1">
      <c r="B4" s="178"/>
      <c r="C4" s="169"/>
      <c r="D4" s="170"/>
      <c r="E4" s="170"/>
      <c r="F4" s="216"/>
      <c r="G4" s="216"/>
    </row>
    <row r="5" spans="2:8" ht="16.5" customHeight="1">
      <c r="B5" s="217" t="s">
        <v>225</v>
      </c>
      <c r="C5" s="423">
        <v>406247.435</v>
      </c>
      <c r="D5" s="423">
        <v>223457.301</v>
      </c>
      <c r="E5" s="423">
        <v>629704.736</v>
      </c>
      <c r="F5" s="423">
        <v>572372</v>
      </c>
      <c r="G5" s="424">
        <v>57332.73600000003</v>
      </c>
      <c r="H5" s="425">
        <v>0.1002</v>
      </c>
    </row>
    <row r="6" spans="2:8" ht="16.5" customHeight="1">
      <c r="B6" s="221" t="s">
        <v>226</v>
      </c>
      <c r="C6" s="403">
        <v>403672.688</v>
      </c>
      <c r="D6" s="403">
        <v>221955.337</v>
      </c>
      <c r="E6" s="403">
        <v>625628.025</v>
      </c>
      <c r="F6" s="222">
        <v>569244</v>
      </c>
      <c r="G6" s="223">
        <v>56384.02500000002</v>
      </c>
      <c r="H6" s="224">
        <v>0.0991</v>
      </c>
    </row>
    <row r="7" spans="2:8" ht="16.5" customHeight="1">
      <c r="B7" s="221" t="s">
        <v>227</v>
      </c>
      <c r="C7" s="403">
        <v>2574.747</v>
      </c>
      <c r="D7" s="403">
        <v>1501.964</v>
      </c>
      <c r="E7" s="403">
        <v>4076.711</v>
      </c>
      <c r="F7" s="222">
        <v>3128</v>
      </c>
      <c r="G7" s="223">
        <v>948.7109999999998</v>
      </c>
      <c r="H7" s="224">
        <v>0.3033</v>
      </c>
    </row>
    <row r="8" spans="2:8" ht="16.5" customHeight="1">
      <c r="B8" s="217" t="s">
        <v>228</v>
      </c>
      <c r="C8" s="423">
        <v>-236672.08299999998</v>
      </c>
      <c r="D8" s="423">
        <v>-143306.229</v>
      </c>
      <c r="E8" s="423">
        <v>-379978.312</v>
      </c>
      <c r="F8" s="423">
        <v>-411145</v>
      </c>
      <c r="G8" s="424">
        <v>31166.688000000024</v>
      </c>
      <c r="H8" s="425">
        <v>0.0758</v>
      </c>
    </row>
    <row r="9" spans="2:8" ht="16.5" customHeight="1">
      <c r="B9" s="221" t="s">
        <v>229</v>
      </c>
      <c r="C9" s="403">
        <v>-155834.651</v>
      </c>
      <c r="D9" s="403">
        <v>-79516.112</v>
      </c>
      <c r="E9" s="403">
        <v>-235350.763</v>
      </c>
      <c r="F9" s="222">
        <v>-246216</v>
      </c>
      <c r="G9" s="223">
        <v>10865.236999999994</v>
      </c>
      <c r="H9" s="224">
        <v>0.0441</v>
      </c>
    </row>
    <row r="10" spans="2:8" ht="16.5" customHeight="1">
      <c r="B10" s="221" t="s">
        <v>230</v>
      </c>
      <c r="C10" s="222">
        <v>-34794.485</v>
      </c>
      <c r="D10" s="222">
        <v>-38132.753</v>
      </c>
      <c r="E10" s="403">
        <v>-72927.238</v>
      </c>
      <c r="F10" s="222">
        <v>-91038</v>
      </c>
      <c r="G10" s="223">
        <v>18110.762000000002</v>
      </c>
      <c r="H10" s="224">
        <v>0.1989</v>
      </c>
    </row>
    <row r="11" spans="2:8" ht="16.5" customHeight="1">
      <c r="B11" s="221" t="s">
        <v>231</v>
      </c>
      <c r="C11" s="403">
        <v>-37339.175</v>
      </c>
      <c r="D11" s="403">
        <v>-13890.669</v>
      </c>
      <c r="E11" s="403">
        <v>-51229.844000000005</v>
      </c>
      <c r="F11" s="222">
        <v>-49576</v>
      </c>
      <c r="G11" s="223">
        <v>-1653.8440000000046</v>
      </c>
      <c r="H11" s="224">
        <v>-0.0334</v>
      </c>
    </row>
    <row r="12" spans="2:8" ht="16.5" customHeight="1">
      <c r="B12" s="221" t="s">
        <v>232</v>
      </c>
      <c r="C12" s="403">
        <v>-8703.772</v>
      </c>
      <c r="D12" s="403">
        <v>-11766.695</v>
      </c>
      <c r="E12" s="403">
        <v>-20470.467</v>
      </c>
      <c r="F12" s="222">
        <v>-24315</v>
      </c>
      <c r="G12" s="223">
        <v>3844.5329999999994</v>
      </c>
      <c r="H12" s="224">
        <v>0.1581</v>
      </c>
    </row>
    <row r="13" spans="2:8" ht="18.75" customHeight="1">
      <c r="B13" s="217" t="s">
        <v>233</v>
      </c>
      <c r="C13" s="423">
        <v>169575.352</v>
      </c>
      <c r="D13" s="423">
        <v>80151.07200000001</v>
      </c>
      <c r="E13" s="423">
        <v>249726.42400000006</v>
      </c>
      <c r="F13" s="423">
        <v>161227</v>
      </c>
      <c r="G13" s="424">
        <v>88499.42400000006</v>
      </c>
      <c r="H13" s="425">
        <v>0.5489</v>
      </c>
    </row>
    <row r="14" spans="2:8" ht="18.75" customHeight="1" hidden="1">
      <c r="B14" s="221" t="s">
        <v>65</v>
      </c>
      <c r="C14" s="222">
        <v>0</v>
      </c>
      <c r="D14" s="222">
        <v>0</v>
      </c>
      <c r="E14" s="222">
        <v>0</v>
      </c>
      <c r="F14" s="222">
        <v>0</v>
      </c>
      <c r="G14" s="223">
        <v>0</v>
      </c>
      <c r="H14" s="224" t="e">
        <v>#DIV/0!</v>
      </c>
    </row>
    <row r="15" spans="2:8" ht="18.75" customHeight="1">
      <c r="B15" s="221" t="s">
        <v>119</v>
      </c>
      <c r="C15" s="222">
        <v>-12782.341</v>
      </c>
      <c r="D15" s="222">
        <v>-10361.599</v>
      </c>
      <c r="E15" s="403">
        <v>-23143.940000000002</v>
      </c>
      <c r="F15" s="222">
        <v>-31585</v>
      </c>
      <c r="G15" s="223">
        <v>8441.059999999998</v>
      </c>
      <c r="H15" s="224">
        <v>0.2672</v>
      </c>
    </row>
    <row r="16" spans="2:8" ht="16.5" customHeight="1">
      <c r="B16" s="221" t="s">
        <v>234</v>
      </c>
      <c r="C16" s="222">
        <v>-17831.841</v>
      </c>
      <c r="D16" s="222">
        <v>-10155.207</v>
      </c>
      <c r="E16" s="403">
        <v>-27987.048000000003</v>
      </c>
      <c r="F16" s="222">
        <v>-25838</v>
      </c>
      <c r="G16" s="223">
        <v>-2149.0480000000025</v>
      </c>
      <c r="H16" s="224">
        <v>-0.0832</v>
      </c>
    </row>
    <row r="17" spans="2:8" ht="16.5" customHeight="1">
      <c r="B17" s="217" t="s">
        <v>235</v>
      </c>
      <c r="C17" s="423">
        <v>138961.16999999998</v>
      </c>
      <c r="D17" s="423">
        <v>59634.26600000001</v>
      </c>
      <c r="E17" s="423">
        <v>198595.43600000005</v>
      </c>
      <c r="F17" s="423">
        <v>103804</v>
      </c>
      <c r="G17" s="424">
        <v>94791.43600000005</v>
      </c>
      <c r="H17" s="425">
        <v>0.9132</v>
      </c>
    </row>
    <row r="18" spans="2:8" ht="16.5" customHeight="1">
      <c r="B18" s="221" t="s">
        <v>236</v>
      </c>
      <c r="C18" s="403">
        <v>58.469</v>
      </c>
      <c r="D18" s="403">
        <v>-12850.608</v>
      </c>
      <c r="E18" s="403">
        <v>-12792.139000000001</v>
      </c>
      <c r="F18" s="222">
        <v>-36352</v>
      </c>
      <c r="G18" s="223">
        <v>23559.860999999997</v>
      </c>
      <c r="H18" s="224">
        <v>0.6481</v>
      </c>
    </row>
    <row r="19" spans="2:8" ht="16.5" customHeight="1">
      <c r="B19" s="221" t="s">
        <v>237</v>
      </c>
      <c r="C19" s="403">
        <v>-968.888</v>
      </c>
      <c r="D19" s="403">
        <v>-508.669</v>
      </c>
      <c r="E19" s="403">
        <v>-1477.557</v>
      </c>
      <c r="F19" s="222">
        <v>-1139</v>
      </c>
      <c r="G19" s="223">
        <v>-338.557</v>
      </c>
      <c r="H19" s="224">
        <v>-0.2972</v>
      </c>
    </row>
    <row r="20" spans="2:8" ht="18" customHeight="1">
      <c r="B20" s="217" t="s">
        <v>91</v>
      </c>
      <c r="C20" s="423">
        <v>138050.751</v>
      </c>
      <c r="D20" s="423">
        <v>46274.98900000001</v>
      </c>
      <c r="E20" s="423">
        <v>184325.74000000005</v>
      </c>
      <c r="F20" s="423">
        <v>66313</v>
      </c>
      <c r="G20" s="424">
        <v>118012.74000000005</v>
      </c>
      <c r="H20" s="425">
        <v>1.7796</v>
      </c>
    </row>
    <row r="21" spans="2:8" ht="12.75">
      <c r="B21" s="217" t="s">
        <v>238</v>
      </c>
      <c r="C21" s="423">
        <v>-6402.033</v>
      </c>
      <c r="D21" s="423">
        <v>6345.1900000000005</v>
      </c>
      <c r="E21" s="423">
        <v>-56.843000000002576</v>
      </c>
      <c r="F21" s="423">
        <v>-24516</v>
      </c>
      <c r="G21" s="424">
        <v>24459.157</v>
      </c>
      <c r="H21" s="425">
        <v>0.9977</v>
      </c>
    </row>
    <row r="22" spans="2:8" ht="12.75">
      <c r="B22" s="221" t="s">
        <v>239</v>
      </c>
      <c r="C22" s="222">
        <v>2771.797</v>
      </c>
      <c r="D22" s="222">
        <v>2470.56</v>
      </c>
      <c r="E22" s="403">
        <v>5242.357</v>
      </c>
      <c r="F22" s="222">
        <v>2584</v>
      </c>
      <c r="G22" s="223">
        <v>2658.357</v>
      </c>
      <c r="H22" s="224">
        <v>1.0288</v>
      </c>
    </row>
    <row r="23" spans="2:8" ht="16.5" customHeight="1">
      <c r="B23" s="225" t="s">
        <v>240</v>
      </c>
      <c r="C23" s="403">
        <v>-9420.423</v>
      </c>
      <c r="D23" s="403">
        <v>-6216.514</v>
      </c>
      <c r="E23" s="403">
        <v>-15636.937000000002</v>
      </c>
      <c r="F23" s="222">
        <v>-17233</v>
      </c>
      <c r="G23" s="223">
        <v>1596.0629999999983</v>
      </c>
      <c r="H23" s="224">
        <v>0.0926</v>
      </c>
    </row>
    <row r="24" spans="2:8" ht="12.75">
      <c r="B24" s="225" t="s">
        <v>218</v>
      </c>
      <c r="C24" s="403">
        <v>267.856</v>
      </c>
      <c r="D24" s="403">
        <v>166.123</v>
      </c>
      <c r="E24" s="403">
        <v>433.979</v>
      </c>
      <c r="F24" s="222">
        <v>-571</v>
      </c>
      <c r="G24" s="223">
        <v>1004.979</v>
      </c>
      <c r="H24" s="224">
        <v>1.76</v>
      </c>
    </row>
    <row r="25" spans="2:8" ht="16.5" customHeight="1">
      <c r="B25" s="225" t="s">
        <v>219</v>
      </c>
      <c r="C25" s="403">
        <v>-21.263</v>
      </c>
      <c r="D25" s="403">
        <v>9925.021</v>
      </c>
      <c r="E25" s="403">
        <v>9903.758</v>
      </c>
      <c r="F25" s="222">
        <v>-9296</v>
      </c>
      <c r="G25" s="223">
        <v>19199.758</v>
      </c>
      <c r="H25" s="224">
        <v>2.0654</v>
      </c>
    </row>
    <row r="26" spans="2:8" ht="18" customHeight="1">
      <c r="B26" s="217" t="s">
        <v>120</v>
      </c>
      <c r="C26" s="423">
        <v>1293.725</v>
      </c>
      <c r="D26" s="423">
        <v>1177.281</v>
      </c>
      <c r="E26" s="423">
        <v>2471.006</v>
      </c>
      <c r="F26" s="423">
        <v>5334</v>
      </c>
      <c r="G26" s="424">
        <v>-2862.994</v>
      </c>
      <c r="H26" s="425">
        <v>-0.5367</v>
      </c>
    </row>
    <row r="27" spans="2:8" ht="18" customHeight="1" hidden="1">
      <c r="B27" s="221" t="s">
        <v>66</v>
      </c>
      <c r="C27" s="222">
        <v>0</v>
      </c>
      <c r="D27" s="222">
        <v>0</v>
      </c>
      <c r="E27" s="222">
        <v>0</v>
      </c>
      <c r="F27" s="222">
        <v>0</v>
      </c>
      <c r="G27" s="223">
        <v>0</v>
      </c>
      <c r="H27" s="224" t="e">
        <v>#DIV/0!</v>
      </c>
    </row>
    <row r="28" spans="2:8" ht="18" customHeight="1">
      <c r="B28" s="221" t="s">
        <v>220</v>
      </c>
      <c r="C28" s="403">
        <v>0</v>
      </c>
      <c r="D28" s="403">
        <v>31.076</v>
      </c>
      <c r="E28" s="403">
        <v>31.076</v>
      </c>
      <c r="F28" s="222">
        <v>4160</v>
      </c>
      <c r="G28" s="223">
        <v>-4128.924</v>
      </c>
      <c r="H28" s="224">
        <v>-0.9925</v>
      </c>
    </row>
    <row r="29" spans="2:8" ht="18" customHeight="1">
      <c r="B29" s="221" t="s">
        <v>221</v>
      </c>
      <c r="C29" s="222">
        <v>1293.725</v>
      </c>
      <c r="D29" s="222">
        <v>1146.205</v>
      </c>
      <c r="E29" s="222">
        <v>2439.93</v>
      </c>
      <c r="F29" s="222">
        <v>1174</v>
      </c>
      <c r="G29" s="223">
        <v>1265.9299999999998</v>
      </c>
      <c r="H29" s="224">
        <v>1.0783</v>
      </c>
    </row>
    <row r="30" spans="2:8" ht="12.75" customHeight="1" hidden="1">
      <c r="B30" s="221" t="s">
        <v>121</v>
      </c>
      <c r="C30" s="426">
        <v>0</v>
      </c>
      <c r="D30" s="426">
        <v>0</v>
      </c>
      <c r="E30" s="426">
        <v>0</v>
      </c>
      <c r="F30" s="426">
        <v>0</v>
      </c>
      <c r="G30" s="427">
        <v>0</v>
      </c>
      <c r="H30" s="428">
        <v>0</v>
      </c>
    </row>
    <row r="31" spans="2:8" ht="18" customHeight="1">
      <c r="B31" s="217" t="s">
        <v>222</v>
      </c>
      <c r="C31" s="423">
        <v>132942.443</v>
      </c>
      <c r="D31" s="423">
        <v>53797.460000000014</v>
      </c>
      <c r="E31" s="423">
        <v>186739.90300000005</v>
      </c>
      <c r="F31" s="429">
        <v>47131</v>
      </c>
      <c r="G31" s="424">
        <v>139608.90300000005</v>
      </c>
      <c r="H31" s="425">
        <v>2.9621</v>
      </c>
    </row>
    <row r="32" spans="2:8" ht="16.5" customHeight="1">
      <c r="B32" s="221" t="s">
        <v>223</v>
      </c>
      <c r="C32" s="403">
        <v>-19040.206</v>
      </c>
      <c r="D32" s="403">
        <v>1825.867</v>
      </c>
      <c r="E32" s="403">
        <v>-17214.339</v>
      </c>
      <c r="F32" s="222">
        <v>-12061</v>
      </c>
      <c r="G32" s="223">
        <v>-5153.339</v>
      </c>
      <c r="H32" s="224">
        <v>-0.4273</v>
      </c>
    </row>
    <row r="33" spans="2:8" ht="16.5" customHeight="1" hidden="1">
      <c r="B33" s="225" t="s">
        <v>34</v>
      </c>
      <c r="C33" s="404">
        <v>0</v>
      </c>
      <c r="D33" s="404">
        <v>0</v>
      </c>
      <c r="E33" s="404">
        <v>0</v>
      </c>
      <c r="F33" s="405">
        <v>0</v>
      </c>
      <c r="G33" s="405">
        <v>0</v>
      </c>
      <c r="H33" s="224">
        <v>0</v>
      </c>
    </row>
    <row r="34" spans="2:9" ht="16.5" customHeight="1">
      <c r="B34" s="217" t="s">
        <v>132</v>
      </c>
      <c r="C34" s="423">
        <v>113902.237</v>
      </c>
      <c r="D34" s="423">
        <v>55623.32700000001</v>
      </c>
      <c r="E34" s="423">
        <v>169525.56400000004</v>
      </c>
      <c r="F34" s="423">
        <v>35070</v>
      </c>
      <c r="G34" s="423">
        <v>134455.56400000004</v>
      </c>
      <c r="H34" s="425">
        <v>3.8339</v>
      </c>
      <c r="I34" s="142"/>
    </row>
    <row r="35" spans="2:8" ht="18" customHeight="1">
      <c r="B35" s="227" t="s">
        <v>122</v>
      </c>
      <c r="C35" s="406">
        <v>76593</v>
      </c>
      <c r="D35" s="406">
        <v>37440.723</v>
      </c>
      <c r="E35" s="406">
        <v>114033.723</v>
      </c>
      <c r="F35" s="407">
        <v>28570</v>
      </c>
      <c r="G35" s="408">
        <v>85463.723</v>
      </c>
      <c r="H35" s="409">
        <v>2.9914</v>
      </c>
    </row>
    <row r="36" spans="2:8" ht="18" customHeight="1">
      <c r="B36" s="225" t="s">
        <v>123</v>
      </c>
      <c r="C36" s="403">
        <v>37309</v>
      </c>
      <c r="D36" s="403">
        <v>18182</v>
      </c>
      <c r="E36" s="403">
        <v>55492</v>
      </c>
      <c r="F36" s="222">
        <v>6500</v>
      </c>
      <c r="G36" s="223">
        <v>30809</v>
      </c>
      <c r="H36" s="224">
        <v>7.5372</v>
      </c>
    </row>
    <row r="37" spans="2:8" s="142" customFormat="1" ht="3.75" customHeight="1">
      <c r="B37" s="225"/>
      <c r="C37" s="410"/>
      <c r="D37" s="410"/>
      <c r="E37" s="410"/>
      <c r="F37" s="411"/>
      <c r="G37" s="411"/>
      <c r="H37" s="195"/>
    </row>
    <row r="38" spans="2:8" s="142" customFormat="1" ht="18" customHeight="1">
      <c r="B38" s="229" t="s">
        <v>197</v>
      </c>
      <c r="C38" s="422">
        <v>1.56</v>
      </c>
      <c r="D38" s="422">
        <v>0.76</v>
      </c>
      <c r="E38" s="422">
        <v>2.3200000000000003</v>
      </c>
      <c r="F38" s="422">
        <v>0.58</v>
      </c>
      <c r="G38" s="422">
        <v>1.7400000000000002</v>
      </c>
      <c r="H38" s="435">
        <v>3</v>
      </c>
    </row>
    <row r="39" spans="2:8" s="142" customFormat="1" ht="2.25" customHeight="1">
      <c r="B39" s="143"/>
      <c r="C39" s="400"/>
      <c r="D39" s="400"/>
      <c r="E39" s="400"/>
      <c r="F39" s="400"/>
      <c r="G39" s="401"/>
      <c r="H39" s="402"/>
    </row>
    <row r="40" spans="2:6" s="142" customFormat="1" ht="18" customHeight="1">
      <c r="B40" s="527" t="s">
        <v>212</v>
      </c>
      <c r="C40" s="527"/>
      <c r="D40" s="527"/>
      <c r="E40" s="527"/>
      <c r="F40" s="527"/>
    </row>
    <row r="41" spans="2:7" s="142" customFormat="1" ht="18" customHeight="1">
      <c r="B41" s="143"/>
      <c r="C41" s="144"/>
      <c r="D41" s="151"/>
      <c r="E41" s="145"/>
      <c r="F41" s="146"/>
      <c r="G41" s="146"/>
    </row>
    <row r="42" spans="2:7" s="142" customFormat="1" ht="18" customHeight="1">
      <c r="B42" s="143"/>
      <c r="C42" s="144"/>
      <c r="D42" s="145"/>
      <c r="E42" s="145"/>
      <c r="F42" s="146"/>
      <c r="G42" s="146"/>
    </row>
    <row r="43" spans="2:7" s="142" customFormat="1" ht="18" customHeight="1">
      <c r="B43" s="143"/>
      <c r="C43" s="144"/>
      <c r="D43" s="145"/>
      <c r="E43" s="145"/>
      <c r="F43" s="146"/>
      <c r="G43" s="146"/>
    </row>
    <row r="44" spans="2:7" s="142" customFormat="1" ht="18" customHeight="1">
      <c r="B44" s="143"/>
      <c r="C44" s="144"/>
      <c r="D44" s="145"/>
      <c r="E44" s="145"/>
      <c r="F44" s="146"/>
      <c r="G44" s="146"/>
    </row>
    <row r="45" spans="2:7" s="142" customFormat="1" ht="18" customHeight="1">
      <c r="B45" s="143"/>
      <c r="C45" s="144"/>
      <c r="D45" s="145"/>
      <c r="E45" s="145"/>
      <c r="F45" s="146"/>
      <c r="G45" s="146"/>
    </row>
    <row r="46" spans="6:7" ht="6" customHeight="1">
      <c r="F46" s="57"/>
      <c r="G46" s="57"/>
    </row>
    <row r="47" spans="2:7" ht="18" customHeight="1" hidden="1">
      <c r="B47" s="38"/>
      <c r="C47" s="39"/>
      <c r="D47" s="40"/>
      <c r="E47" s="40"/>
      <c r="F47" s="58"/>
      <c r="G47" s="58"/>
    </row>
    <row r="48" ht="6" customHeight="1"/>
    <row r="49" spans="3:5" ht="12.75">
      <c r="C49" s="129"/>
      <c r="D49" s="129"/>
      <c r="E49" s="129"/>
    </row>
    <row r="50" spans="3:5" ht="12.75">
      <c r="C50" s="3"/>
      <c r="D50" s="54"/>
      <c r="E50" s="3"/>
    </row>
    <row r="51" spans="3:5" ht="12.75">
      <c r="C51" s="129"/>
      <c r="D51" s="56"/>
      <c r="E51" s="3"/>
    </row>
    <row r="52" spans="3:5" ht="12.75">
      <c r="C52" s="130"/>
      <c r="D52" s="56"/>
      <c r="E52" s="3"/>
    </row>
    <row r="53" spans="3:5" ht="12.75">
      <c r="C53" s="3"/>
      <c r="D53" s="56"/>
      <c r="E53" s="3"/>
    </row>
    <row r="54" spans="3:5" ht="12.75">
      <c r="C54" s="3"/>
      <c r="D54" s="56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</sheetData>
  <sheetProtection/>
  <mergeCells count="1">
    <mergeCell ref="B40:F40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81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3" width="13.8515625" style="53" customWidth="1"/>
    <col min="4" max="5" width="12.8515625" style="53" customWidth="1"/>
    <col min="6" max="6" width="12.8515625" style="3" customWidth="1"/>
    <col min="7" max="7" width="11.28125" style="3" customWidth="1"/>
    <col min="8" max="8" width="10.140625" style="3" customWidth="1"/>
    <col min="9" max="9" width="7.851562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ht="14.25" customHeight="1">
      <c r="J1" s="99"/>
    </row>
    <row r="2" spans="3:6" ht="48.75" customHeight="1">
      <c r="C2" s="445" t="s">
        <v>243</v>
      </c>
      <c r="D2" s="446" t="s">
        <v>244</v>
      </c>
      <c r="E2" s="446" t="s">
        <v>21</v>
      </c>
      <c r="F2" s="446" t="s">
        <v>21</v>
      </c>
    </row>
    <row r="3" spans="2:8" s="2" customFormat="1" ht="28.5" customHeight="1">
      <c r="B3" s="213" t="s">
        <v>246</v>
      </c>
      <c r="C3" s="214">
        <v>42430</v>
      </c>
      <c r="D3" s="214">
        <v>42430</v>
      </c>
      <c r="E3" s="214">
        <v>42430</v>
      </c>
      <c r="F3" s="214">
        <v>42064</v>
      </c>
      <c r="G3" s="215" t="s">
        <v>161</v>
      </c>
      <c r="H3" s="215" t="s">
        <v>162</v>
      </c>
    </row>
    <row r="4" spans="2:6" ht="3" customHeight="1">
      <c r="B4" s="178"/>
      <c r="C4" s="169"/>
      <c r="D4" s="170"/>
      <c r="E4" s="170"/>
      <c r="F4" s="216"/>
    </row>
    <row r="5" spans="2:9" ht="16.5" customHeight="1">
      <c r="B5" s="217" t="s">
        <v>225</v>
      </c>
      <c r="C5" s="423">
        <v>1671785.372</v>
      </c>
      <c r="D5" s="423">
        <v>223457.301</v>
      </c>
      <c r="E5" s="423">
        <v>1895242.673</v>
      </c>
      <c r="F5" s="423">
        <v>1876031.926</v>
      </c>
      <c r="G5" s="424">
        <v>19210.746999999974</v>
      </c>
      <c r="H5" s="425">
        <v>0.0102</v>
      </c>
      <c r="I5"/>
    </row>
    <row r="6" spans="2:11" ht="16.5" customHeight="1">
      <c r="B6" s="221" t="s">
        <v>226</v>
      </c>
      <c r="C6" s="403">
        <v>1618053.993</v>
      </c>
      <c r="D6" s="403">
        <v>221955.337</v>
      </c>
      <c r="E6" s="403">
        <v>1840009.33</v>
      </c>
      <c r="F6" s="403">
        <v>1740214.098</v>
      </c>
      <c r="G6" s="223">
        <v>99795.23200000008</v>
      </c>
      <c r="H6" s="224">
        <v>0.0573</v>
      </c>
      <c r="I6" s="85"/>
      <c r="K6"/>
    </row>
    <row r="7" spans="2:11" ht="16.5" customHeight="1">
      <c r="B7" s="221" t="s">
        <v>227</v>
      </c>
      <c r="C7" s="403">
        <v>53731.379</v>
      </c>
      <c r="D7" s="403">
        <v>1501.964</v>
      </c>
      <c r="E7" s="403">
        <v>55233.343</v>
      </c>
      <c r="F7" s="403">
        <v>135817.828</v>
      </c>
      <c r="G7" s="223">
        <v>-80584.48500000002</v>
      </c>
      <c r="H7" s="224">
        <v>-0.5933</v>
      </c>
      <c r="I7" s="85"/>
      <c r="K7"/>
    </row>
    <row r="8" spans="2:11" ht="16.5" customHeight="1">
      <c r="B8" s="217" t="s">
        <v>228</v>
      </c>
      <c r="C8" s="423">
        <v>-868089.648</v>
      </c>
      <c r="D8" s="423">
        <v>-143306.229</v>
      </c>
      <c r="E8" s="423">
        <v>-1011395.8770000001</v>
      </c>
      <c r="F8" s="423">
        <v>-1054742.753</v>
      </c>
      <c r="G8" s="424">
        <v>43346.87599999993</v>
      </c>
      <c r="H8" s="425">
        <v>0.0411</v>
      </c>
      <c r="K8"/>
    </row>
    <row r="9" spans="2:11" ht="16.5" customHeight="1">
      <c r="B9" s="221" t="s">
        <v>229</v>
      </c>
      <c r="C9" s="403">
        <v>-539720.763</v>
      </c>
      <c r="D9" s="403">
        <v>-79516.112</v>
      </c>
      <c r="E9" s="403">
        <v>-619236.875</v>
      </c>
      <c r="F9" s="403">
        <v>-698357.022</v>
      </c>
      <c r="G9" s="223">
        <v>79120.147</v>
      </c>
      <c r="H9" s="224">
        <v>0.1133</v>
      </c>
      <c r="K9"/>
    </row>
    <row r="10" spans="2:11" ht="16.5" customHeight="1">
      <c r="B10" s="221" t="s">
        <v>230</v>
      </c>
      <c r="C10" s="403">
        <v>-128270.62700000001</v>
      </c>
      <c r="D10" s="403">
        <v>-38132.753</v>
      </c>
      <c r="E10" s="403">
        <v>-166403.38</v>
      </c>
      <c r="F10" s="403">
        <v>-152693.464</v>
      </c>
      <c r="G10" s="223">
        <v>-13709.915999999997</v>
      </c>
      <c r="H10" s="224">
        <v>-0.0898</v>
      </c>
      <c r="K10"/>
    </row>
    <row r="11" spans="2:11" ht="16.5" customHeight="1">
      <c r="B11" s="221" t="s">
        <v>231</v>
      </c>
      <c r="C11" s="403">
        <v>-99311.60800000001</v>
      </c>
      <c r="D11" s="403">
        <v>-13890.669</v>
      </c>
      <c r="E11" s="403">
        <v>-113202.277</v>
      </c>
      <c r="F11" s="403">
        <v>-113310.16500000001</v>
      </c>
      <c r="G11" s="223">
        <v>107.88800000000629</v>
      </c>
      <c r="H11" s="224">
        <v>0.001</v>
      </c>
      <c r="K11"/>
    </row>
    <row r="12" spans="2:11" ht="16.5" customHeight="1">
      <c r="B12" s="221" t="s">
        <v>232</v>
      </c>
      <c r="C12" s="403">
        <v>-100786.65</v>
      </c>
      <c r="D12" s="403">
        <v>-11766.695</v>
      </c>
      <c r="E12" s="403">
        <v>-112553.345</v>
      </c>
      <c r="F12" s="403">
        <v>-90382.102</v>
      </c>
      <c r="G12" s="223">
        <v>-22171.243000000002</v>
      </c>
      <c r="H12" s="224">
        <v>-0.2453</v>
      </c>
      <c r="K12"/>
    </row>
    <row r="13" spans="2:11" ht="18.75" customHeight="1">
      <c r="B13" s="217" t="s">
        <v>233</v>
      </c>
      <c r="C13" s="423">
        <v>803695.7239999999</v>
      </c>
      <c r="D13" s="423">
        <v>80151.07200000001</v>
      </c>
      <c r="E13" s="423">
        <v>883846.796</v>
      </c>
      <c r="F13" s="423">
        <v>821289.173</v>
      </c>
      <c r="G13" s="424">
        <v>62557.62300000002</v>
      </c>
      <c r="H13" s="425">
        <v>0.0762</v>
      </c>
      <c r="K13"/>
    </row>
    <row r="14" spans="2:11" ht="18.75" customHeight="1" hidden="1">
      <c r="B14" s="221" t="s">
        <v>65</v>
      </c>
      <c r="C14" s="222">
        <v>0</v>
      </c>
      <c r="D14" s="222">
        <v>0</v>
      </c>
      <c r="E14" s="222">
        <v>0</v>
      </c>
      <c r="F14" s="222">
        <v>0</v>
      </c>
      <c r="G14" s="223">
        <v>0</v>
      </c>
      <c r="H14" s="224" t="e">
        <v>#DIV/0!</v>
      </c>
      <c r="K14"/>
    </row>
    <row r="15" spans="2:11" ht="18.75" customHeight="1">
      <c r="B15" s="221" t="s">
        <v>119</v>
      </c>
      <c r="C15" s="403">
        <v>-101856.259</v>
      </c>
      <c r="D15" s="403">
        <v>-10361.599</v>
      </c>
      <c r="E15" s="403">
        <v>-112217.85800000001</v>
      </c>
      <c r="F15" s="403">
        <v>-136243.423</v>
      </c>
      <c r="G15" s="223">
        <v>24025.565000000002</v>
      </c>
      <c r="H15" s="224">
        <v>0.1763</v>
      </c>
      <c r="K15"/>
    </row>
    <row r="16" spans="2:11" ht="16.5" customHeight="1">
      <c r="B16" s="221" t="s">
        <v>234</v>
      </c>
      <c r="C16" s="403">
        <v>-136823.945</v>
      </c>
      <c r="D16" s="403">
        <v>-10155.207</v>
      </c>
      <c r="E16" s="403">
        <v>-146979.152</v>
      </c>
      <c r="F16" s="403">
        <v>-160517.983</v>
      </c>
      <c r="G16" s="223">
        <v>13538.831000000006</v>
      </c>
      <c r="H16" s="224">
        <v>0.0843</v>
      </c>
      <c r="K16"/>
    </row>
    <row r="17" spans="2:11" ht="16.5" customHeight="1">
      <c r="B17" s="217" t="s">
        <v>235</v>
      </c>
      <c r="C17" s="423">
        <v>565015.52</v>
      </c>
      <c r="D17" s="423">
        <v>59634.26600000001</v>
      </c>
      <c r="E17" s="423">
        <v>624649.7860000001</v>
      </c>
      <c r="F17" s="423">
        <v>524527.767</v>
      </c>
      <c r="G17" s="424">
        <v>100122.01900000009</v>
      </c>
      <c r="H17" s="425">
        <v>0.1909</v>
      </c>
      <c r="K17"/>
    </row>
    <row r="18" spans="2:11" ht="16.5" customHeight="1">
      <c r="B18" s="221" t="s">
        <v>236</v>
      </c>
      <c r="C18" s="403">
        <v>-75996.062</v>
      </c>
      <c r="D18" s="403">
        <v>-12850.608</v>
      </c>
      <c r="E18" s="403">
        <v>-88846.67000000001</v>
      </c>
      <c r="F18" s="403">
        <v>-117359.406</v>
      </c>
      <c r="G18" s="223">
        <v>28512.73599999999</v>
      </c>
      <c r="H18" s="224">
        <v>0.243</v>
      </c>
      <c r="K18"/>
    </row>
    <row r="19" spans="2:11" ht="16.5" customHeight="1">
      <c r="B19" s="221" t="s">
        <v>237</v>
      </c>
      <c r="C19" s="403">
        <v>-12920.271</v>
      </c>
      <c r="D19" s="403">
        <v>-508.669</v>
      </c>
      <c r="E19" s="403">
        <v>-13428.94</v>
      </c>
      <c r="F19" s="403">
        <v>-11002.336</v>
      </c>
      <c r="G19" s="223">
        <v>-2426.604000000001</v>
      </c>
      <c r="H19" s="224">
        <v>-0.2206</v>
      </c>
      <c r="K19"/>
    </row>
    <row r="20" spans="2:11" ht="18" customHeight="1">
      <c r="B20" s="217" t="s">
        <v>91</v>
      </c>
      <c r="C20" s="423">
        <v>476099.187</v>
      </c>
      <c r="D20" s="423">
        <v>46274.98900000001</v>
      </c>
      <c r="E20" s="423">
        <v>522374.176</v>
      </c>
      <c r="F20" s="423">
        <v>396166.02499999997</v>
      </c>
      <c r="G20" s="424">
        <v>126208.15100000007</v>
      </c>
      <c r="H20" s="425">
        <v>0.3186</v>
      </c>
      <c r="K20"/>
    </row>
    <row r="21" spans="2:11" ht="12.75">
      <c r="B21" s="217" t="s">
        <v>238</v>
      </c>
      <c r="C21" s="423">
        <v>-111610.21500000003</v>
      </c>
      <c r="D21" s="423">
        <v>6345.1900000000005</v>
      </c>
      <c r="E21" s="423">
        <v>-105265.02500000002</v>
      </c>
      <c r="F21" s="423">
        <v>-75648.785</v>
      </c>
      <c r="G21" s="424">
        <v>-29616.24000000002</v>
      </c>
      <c r="H21" s="425">
        <v>-0.3915</v>
      </c>
      <c r="K21"/>
    </row>
    <row r="22" spans="2:11" ht="12.75">
      <c r="B22" s="221" t="s">
        <v>239</v>
      </c>
      <c r="C22" s="403">
        <v>49609.434</v>
      </c>
      <c r="D22" s="403">
        <v>2470.56</v>
      </c>
      <c r="E22" s="403">
        <v>52079.994</v>
      </c>
      <c r="F22" s="403">
        <v>43125.271</v>
      </c>
      <c r="G22" s="223">
        <v>8954.722999999998</v>
      </c>
      <c r="H22" s="224">
        <v>0.2076</v>
      </c>
      <c r="K22"/>
    </row>
    <row r="23" spans="2:11" ht="16.5" customHeight="1">
      <c r="B23" s="225" t="s">
        <v>240</v>
      </c>
      <c r="C23" s="403">
        <v>-171612.46800000002</v>
      </c>
      <c r="D23" s="403">
        <v>-6216.514</v>
      </c>
      <c r="E23" s="403">
        <v>-177828.98200000002</v>
      </c>
      <c r="F23" s="403">
        <v>-111007.287</v>
      </c>
      <c r="G23" s="223">
        <v>-66821.69500000002</v>
      </c>
      <c r="H23" s="224">
        <v>-0.602</v>
      </c>
      <c r="K23"/>
    </row>
    <row r="24" spans="2:11" ht="12.75">
      <c r="B24" s="225" t="s">
        <v>218</v>
      </c>
      <c r="C24" s="403">
        <v>85.166</v>
      </c>
      <c r="D24" s="403">
        <v>166.123</v>
      </c>
      <c r="E24" s="403">
        <v>251.289</v>
      </c>
      <c r="F24" s="403">
        <v>-129.577</v>
      </c>
      <c r="G24" s="223">
        <v>380.866</v>
      </c>
      <c r="H24" s="224">
        <v>2.9393</v>
      </c>
      <c r="K24"/>
    </row>
    <row r="25" spans="2:11" ht="16.5" customHeight="1">
      <c r="B25" s="225" t="s">
        <v>219</v>
      </c>
      <c r="C25" s="403">
        <v>10307.652999999998</v>
      </c>
      <c r="D25" s="403">
        <v>9925.021</v>
      </c>
      <c r="E25" s="403">
        <v>20232.674</v>
      </c>
      <c r="F25" s="403">
        <v>-7637.192</v>
      </c>
      <c r="G25" s="223">
        <v>27869.865999999998</v>
      </c>
      <c r="H25" s="224">
        <v>3.6492</v>
      </c>
      <c r="K25"/>
    </row>
    <row r="26" spans="2:11" ht="18" customHeight="1">
      <c r="B26" s="217" t="s">
        <v>120</v>
      </c>
      <c r="C26" s="423">
        <v>-664.4380000000001</v>
      </c>
      <c r="D26" s="423">
        <v>1177.281</v>
      </c>
      <c r="E26" s="423">
        <v>512.8429999999998</v>
      </c>
      <c r="F26" s="423">
        <v>5668.331</v>
      </c>
      <c r="G26" s="424">
        <v>-5155.488</v>
      </c>
      <c r="H26" s="425">
        <v>-0.9095</v>
      </c>
      <c r="K26"/>
    </row>
    <row r="27" spans="2:11" ht="18" customHeight="1" hidden="1">
      <c r="B27" s="221" t="s">
        <v>66</v>
      </c>
      <c r="C27" s="222">
        <v>0</v>
      </c>
      <c r="D27" s="222">
        <v>0</v>
      </c>
      <c r="E27" s="222">
        <v>0</v>
      </c>
      <c r="F27" s="222">
        <v>0</v>
      </c>
      <c r="G27" s="223">
        <v>0</v>
      </c>
      <c r="H27" s="224" t="e">
        <v>#DIV/0!</v>
      </c>
      <c r="K27"/>
    </row>
    <row r="28" spans="2:11" ht="18" customHeight="1">
      <c r="B28" s="221" t="s">
        <v>220</v>
      </c>
      <c r="C28" s="403">
        <v>-2644.75</v>
      </c>
      <c r="D28" s="403">
        <v>31.076</v>
      </c>
      <c r="E28" s="403">
        <v>-2613.674</v>
      </c>
      <c r="F28" s="403">
        <v>4171.457</v>
      </c>
      <c r="G28" s="223">
        <v>-6785.131</v>
      </c>
      <c r="H28" s="224">
        <v>-1.6266</v>
      </c>
      <c r="K28"/>
    </row>
    <row r="29" spans="2:11" ht="18" customHeight="1">
      <c r="B29" s="221" t="s">
        <v>221</v>
      </c>
      <c r="C29" s="403">
        <v>1980.312</v>
      </c>
      <c r="D29" s="403">
        <v>1146.205</v>
      </c>
      <c r="E29" s="403">
        <v>3126.517</v>
      </c>
      <c r="F29" s="403">
        <v>1496.874</v>
      </c>
      <c r="G29" s="223">
        <v>1629.6429999999998</v>
      </c>
      <c r="H29" s="224">
        <v>1.0887</v>
      </c>
      <c r="K29"/>
    </row>
    <row r="30" spans="2:11" ht="18" customHeight="1" hidden="1">
      <c r="B30" s="221" t="s">
        <v>121</v>
      </c>
      <c r="C30" s="403">
        <v>0</v>
      </c>
      <c r="D30" s="403">
        <v>0</v>
      </c>
      <c r="E30" s="403">
        <v>0</v>
      </c>
      <c r="F30" s="403">
        <v>0</v>
      </c>
      <c r="G30" s="412">
        <v>0</v>
      </c>
      <c r="H30" s="413">
        <v>0</v>
      </c>
      <c r="K30"/>
    </row>
    <row r="31" spans="2:11" ht="18" customHeight="1">
      <c r="B31" s="217" t="s">
        <v>222</v>
      </c>
      <c r="C31" s="423">
        <v>363824.5339999999</v>
      </c>
      <c r="D31" s="423">
        <v>53797.460000000014</v>
      </c>
      <c r="E31" s="423">
        <v>417621.99399999995</v>
      </c>
      <c r="F31" s="423">
        <v>326185.571</v>
      </c>
      <c r="G31" s="424">
        <v>91436.42299999995</v>
      </c>
      <c r="H31" s="425">
        <v>0.2803</v>
      </c>
      <c r="K31"/>
    </row>
    <row r="32" spans="2:11" ht="16.5" customHeight="1">
      <c r="B32" s="221" t="s">
        <v>223</v>
      </c>
      <c r="C32" s="403">
        <v>-77216.30900000001</v>
      </c>
      <c r="D32" s="403">
        <v>1825.867</v>
      </c>
      <c r="E32" s="403">
        <v>-75390.44200000001</v>
      </c>
      <c r="F32" s="403">
        <v>-95101.843</v>
      </c>
      <c r="G32" s="223">
        <v>19711.400999999983</v>
      </c>
      <c r="H32" s="224">
        <v>0.2073</v>
      </c>
      <c r="K32"/>
    </row>
    <row r="33" spans="2:11" ht="16.5" customHeight="1" hidden="1">
      <c r="B33" s="225" t="s">
        <v>34</v>
      </c>
      <c r="C33" s="414">
        <v>0</v>
      </c>
      <c r="D33" s="414">
        <v>0</v>
      </c>
      <c r="E33" s="414">
        <v>0</v>
      </c>
      <c r="F33" s="415">
        <v>0</v>
      </c>
      <c r="G33" s="415">
        <v>0</v>
      </c>
      <c r="H33" s="416">
        <v>0</v>
      </c>
      <c r="K33"/>
    </row>
    <row r="34" spans="2:11" ht="16.5" customHeight="1">
      <c r="B34" s="217" t="s">
        <v>193</v>
      </c>
      <c r="C34" s="423">
        <v>286608.2249999999</v>
      </c>
      <c r="D34" s="423">
        <v>55623.32700000001</v>
      </c>
      <c r="E34" s="423">
        <v>342231.5519999999</v>
      </c>
      <c r="F34" s="423">
        <v>231083.728</v>
      </c>
      <c r="G34" s="423">
        <v>111147.82399999994</v>
      </c>
      <c r="H34" s="425">
        <v>0.481</v>
      </c>
      <c r="K34"/>
    </row>
    <row r="35" spans="2:11" ht="16.5" customHeight="1">
      <c r="B35" s="221" t="s">
        <v>192</v>
      </c>
      <c r="C35" s="417">
        <v>0</v>
      </c>
      <c r="D35" s="417">
        <v>0</v>
      </c>
      <c r="E35" s="417">
        <v>0</v>
      </c>
      <c r="F35" s="417">
        <v>0</v>
      </c>
      <c r="G35" s="418">
        <v>0</v>
      </c>
      <c r="H35" s="224">
        <v>0</v>
      </c>
      <c r="K35"/>
    </row>
    <row r="36" spans="2:11" ht="16.5" customHeight="1">
      <c r="B36" s="217" t="s">
        <v>194</v>
      </c>
      <c r="C36" s="423">
        <v>286608.2249999999</v>
      </c>
      <c r="D36" s="423">
        <v>55623.32700000001</v>
      </c>
      <c r="E36" s="423">
        <v>342231.5519999999</v>
      </c>
      <c r="F36" s="423">
        <v>231083.728</v>
      </c>
      <c r="G36" s="423">
        <v>111147.82399999994</v>
      </c>
      <c r="H36" s="425">
        <v>0.481</v>
      </c>
      <c r="K36"/>
    </row>
    <row r="37" spans="2:11" ht="16.5" customHeight="1">
      <c r="B37" s="221"/>
      <c r="C37" s="419">
        <v>0</v>
      </c>
      <c r="D37" s="419">
        <v>0</v>
      </c>
      <c r="E37" s="419">
        <v>0</v>
      </c>
      <c r="F37" s="420">
        <v>0</v>
      </c>
      <c r="G37" s="420">
        <v>0</v>
      </c>
      <c r="H37" s="421">
        <v>0</v>
      </c>
      <c r="K37"/>
    </row>
    <row r="38" spans="2:11" ht="16.5" customHeight="1">
      <c r="B38" s="217" t="s">
        <v>132</v>
      </c>
      <c r="C38" s="423">
        <v>286608.2249999999</v>
      </c>
      <c r="D38" s="423">
        <v>55623.32700000001</v>
      </c>
      <c r="E38" s="423">
        <v>342231.5519999999</v>
      </c>
      <c r="F38" s="423">
        <v>231083.728</v>
      </c>
      <c r="G38" s="423">
        <v>111147.8239999999</v>
      </c>
      <c r="H38" s="425">
        <v>0.481</v>
      </c>
      <c r="K38"/>
    </row>
    <row r="39" spans="2:11" ht="18" customHeight="1">
      <c r="B39" s="227" t="s">
        <v>122</v>
      </c>
      <c r="C39" s="403">
        <v>176437.108</v>
      </c>
      <c r="D39" s="403">
        <v>37441</v>
      </c>
      <c r="E39" s="403">
        <v>213878.108</v>
      </c>
      <c r="F39" s="403">
        <v>153074</v>
      </c>
      <c r="G39" s="223">
        <v>60804.10800000001</v>
      </c>
      <c r="H39" s="224">
        <v>0.3972</v>
      </c>
      <c r="K39"/>
    </row>
    <row r="40" spans="2:11" ht="21" customHeight="1">
      <c r="B40" s="225" t="s">
        <v>123</v>
      </c>
      <c r="C40" s="403">
        <v>147480.117</v>
      </c>
      <c r="D40" s="403">
        <v>18183</v>
      </c>
      <c r="E40" s="403">
        <v>165663.117</v>
      </c>
      <c r="F40" s="403">
        <v>84509.725</v>
      </c>
      <c r="G40" s="223">
        <v>81153.39199999999</v>
      </c>
      <c r="H40" s="224">
        <v>0.9603</v>
      </c>
      <c r="K40"/>
    </row>
    <row r="41" spans="2:11" ht="14.25" customHeight="1">
      <c r="B41" s="368"/>
      <c r="C41" s="410"/>
      <c r="D41" s="410"/>
      <c r="E41" s="410"/>
      <c r="F41" s="411"/>
      <c r="G41" s="411"/>
      <c r="H41" s="195"/>
      <c r="K41"/>
    </row>
    <row r="42" spans="2:8" s="142" customFormat="1" ht="14.25" customHeight="1">
      <c r="B42" s="229" t="s">
        <v>195</v>
      </c>
      <c r="C42" s="422">
        <v>3.59</v>
      </c>
      <c r="D42" s="422">
        <v>0.76</v>
      </c>
      <c r="E42" s="422">
        <v>4.35</v>
      </c>
      <c r="F42" s="422">
        <v>3.12</v>
      </c>
      <c r="G42" s="422">
        <v>1.24</v>
      </c>
      <c r="H42" s="430">
        <v>0.3942</v>
      </c>
    </row>
    <row r="43" spans="2:5" s="142" customFormat="1" ht="7.5" customHeight="1">
      <c r="B43" s="143"/>
      <c r="C43" s="144"/>
      <c r="D43" s="143"/>
      <c r="E43" s="144"/>
    </row>
    <row r="44" spans="2:6" s="142" customFormat="1" ht="15.75" customHeight="1">
      <c r="B44" s="527" t="s">
        <v>245</v>
      </c>
      <c r="C44" s="527"/>
      <c r="D44" s="527"/>
      <c r="E44" s="527"/>
      <c r="F44" s="527"/>
    </row>
    <row r="45" spans="2:6" s="142" customFormat="1" ht="18" customHeight="1">
      <c r="B45" s="143"/>
      <c r="C45" s="144"/>
      <c r="D45" s="151"/>
      <c r="E45" s="145"/>
      <c r="F45" s="146"/>
    </row>
    <row r="46" spans="2:6" s="142" customFormat="1" ht="18" customHeight="1">
      <c r="B46" s="143"/>
      <c r="C46" s="144"/>
      <c r="D46" s="145"/>
      <c r="E46" s="145"/>
      <c r="F46" s="146"/>
    </row>
    <row r="47" spans="2:6" s="142" customFormat="1" ht="18" customHeight="1">
      <c r="B47" s="143"/>
      <c r="C47" s="144"/>
      <c r="D47" s="145"/>
      <c r="E47" s="145"/>
      <c r="F47" s="146"/>
    </row>
    <row r="48" spans="2:6" s="142" customFormat="1" ht="18" customHeight="1">
      <c r="B48" s="143"/>
      <c r="C48" s="144"/>
      <c r="D48" s="145"/>
      <c r="E48" s="145"/>
      <c r="F48" s="146"/>
    </row>
    <row r="49" spans="2:6" s="142" customFormat="1" ht="18" customHeight="1">
      <c r="B49" s="143"/>
      <c r="C49" s="144"/>
      <c r="D49" s="145"/>
      <c r="E49" s="145"/>
      <c r="F49" s="146"/>
    </row>
    <row r="50" ht="6" customHeight="1">
      <c r="F50" s="57"/>
    </row>
    <row r="51" spans="2:6" ht="18" customHeight="1" hidden="1">
      <c r="B51" s="38"/>
      <c r="C51" s="39"/>
      <c r="D51" s="40"/>
      <c r="E51" s="40"/>
      <c r="F51" s="58"/>
    </row>
    <row r="52" ht="6" customHeight="1"/>
    <row r="53" spans="3:5" ht="12.75">
      <c r="C53" s="129"/>
      <c r="D53" s="129"/>
      <c r="E53" s="129"/>
    </row>
    <row r="54" spans="3:9" ht="12.75">
      <c r="C54" s="3"/>
      <c r="D54" s="54"/>
      <c r="E54" s="3"/>
      <c r="I54" s="55"/>
    </row>
    <row r="55" spans="3:5" ht="12.75">
      <c r="C55" s="129"/>
      <c r="D55" s="56"/>
      <c r="E55" s="3"/>
    </row>
    <row r="56" spans="3:5" ht="12.75">
      <c r="C56" s="130"/>
      <c r="D56" s="56"/>
      <c r="E56" s="3"/>
    </row>
    <row r="57" spans="3:5" ht="12.75">
      <c r="C57" s="3"/>
      <c r="D57" s="56"/>
      <c r="E57" s="3"/>
    </row>
    <row r="58" spans="3:5" ht="12.75">
      <c r="C58" s="3"/>
      <c r="D58" s="56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</sheetData>
  <sheetProtection/>
  <mergeCells count="1">
    <mergeCell ref="B44:F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1.8515625" style="3" customWidth="1"/>
    <col min="4" max="6" width="11.57421875" style="3" customWidth="1"/>
    <col min="7" max="8" width="11.00390625" style="3" customWidth="1"/>
    <col min="9" max="9" width="11.7109375" style="3" customWidth="1"/>
    <col min="10" max="10" width="11.57421875" style="3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3" spans="2:11" ht="21" customHeight="1">
      <c r="B3" s="528" t="s">
        <v>88</v>
      </c>
      <c r="C3" s="528"/>
      <c r="D3" s="528"/>
      <c r="E3" s="528"/>
      <c r="F3" s="528"/>
      <c r="G3" s="528"/>
      <c r="H3" s="528"/>
      <c r="I3" s="528"/>
      <c r="J3" s="528"/>
      <c r="K3" s="63"/>
    </row>
    <row r="4" spans="2:11" s="65" customFormat="1" ht="18" customHeight="1">
      <c r="B4" s="528" t="s">
        <v>199</v>
      </c>
      <c r="C4" s="528"/>
      <c r="D4" s="528"/>
      <c r="E4" s="528"/>
      <c r="F4" s="528"/>
      <c r="G4" s="528"/>
      <c r="H4" s="528"/>
      <c r="I4" s="528"/>
      <c r="J4" s="528"/>
      <c r="K4" s="64"/>
    </row>
    <row r="5" spans="2:11" s="65" customFormat="1" ht="15.75" customHeight="1">
      <c r="B5" s="529" t="s">
        <v>158</v>
      </c>
      <c r="C5" s="529"/>
      <c r="D5" s="529"/>
      <c r="E5" s="529"/>
      <c r="F5" s="529"/>
      <c r="G5" s="529"/>
      <c r="H5" s="529"/>
      <c r="I5" s="529"/>
      <c r="J5" s="529"/>
      <c r="K5" s="66"/>
    </row>
    <row r="7" spans="2:11" s="65" customFormat="1" ht="41.25" customHeight="1">
      <c r="B7" s="230"/>
      <c r="C7" s="531" t="s">
        <v>92</v>
      </c>
      <c r="D7" s="531"/>
      <c r="E7" s="530" t="s">
        <v>93</v>
      </c>
      <c r="F7" s="530"/>
      <c r="G7" s="531" t="s">
        <v>94</v>
      </c>
      <c r="H7" s="531"/>
      <c r="I7" s="530" t="s">
        <v>21</v>
      </c>
      <c r="J7" s="530"/>
      <c r="K7" s="15"/>
    </row>
    <row r="8" spans="2:11" ht="21" customHeight="1">
      <c r="B8" s="231"/>
      <c r="C8" s="230">
        <v>42430</v>
      </c>
      <c r="D8" s="230">
        <v>42064</v>
      </c>
      <c r="E8" s="230">
        <v>42430</v>
      </c>
      <c r="F8" s="230">
        <v>42064</v>
      </c>
      <c r="G8" s="230">
        <v>42430</v>
      </c>
      <c r="H8" s="230">
        <v>42064</v>
      </c>
      <c r="I8" s="230">
        <v>42430</v>
      </c>
      <c r="J8" s="230">
        <v>42064</v>
      </c>
      <c r="K8" s="2"/>
    </row>
    <row r="9" ht="6" customHeight="1"/>
    <row r="10" spans="2:15" ht="19.5" customHeight="1">
      <c r="B10" s="232" t="s">
        <v>89</v>
      </c>
      <c r="C10" s="223">
        <v>510636.396</v>
      </c>
      <c r="D10" s="223">
        <v>392574.642</v>
      </c>
      <c r="E10" s="223">
        <v>864659.219</v>
      </c>
      <c r="F10" s="223">
        <v>986780.251</v>
      </c>
      <c r="G10" s="223">
        <v>-109757.678</v>
      </c>
      <c r="H10" s="223">
        <v>-75694.967</v>
      </c>
      <c r="I10" s="223">
        <v>1265537.937</v>
      </c>
      <c r="J10" s="223">
        <v>1303659.9260000002</v>
      </c>
      <c r="K10" s="2"/>
      <c r="L10" s="54"/>
      <c r="M10" s="54"/>
      <c r="N10" s="54"/>
      <c r="O10" s="54"/>
    </row>
    <row r="11" spans="2:15" ht="19.5" customHeight="1">
      <c r="B11" s="232" t="s">
        <v>90</v>
      </c>
      <c r="C11" s="223">
        <v>-303647.489</v>
      </c>
      <c r="D11" s="223">
        <v>-214901.79</v>
      </c>
      <c r="E11" s="223">
        <v>-719455.612</v>
      </c>
      <c r="F11" s="223">
        <v>-831015.127</v>
      </c>
      <c r="G11" s="223">
        <v>95613.6</v>
      </c>
      <c r="H11" s="223">
        <v>72110.016</v>
      </c>
      <c r="I11" s="223">
        <v>-927489.501</v>
      </c>
      <c r="J11" s="223">
        <v>-973806.9010000001</v>
      </c>
      <c r="K11" s="2"/>
      <c r="L11" s="54"/>
      <c r="M11" s="54"/>
      <c r="N11" s="54"/>
      <c r="O11" s="54"/>
    </row>
    <row r="12" spans="2:15" ht="3" customHeight="1">
      <c r="B12" s="233"/>
      <c r="C12" s="233"/>
      <c r="D12" s="233"/>
      <c r="E12" s="233"/>
      <c r="F12" s="233"/>
      <c r="G12" s="233"/>
      <c r="H12" s="233"/>
      <c r="I12" s="233"/>
      <c r="J12" s="233"/>
      <c r="N12" s="54"/>
      <c r="O12" s="54"/>
    </row>
    <row r="13" spans="2:15" ht="22.5" customHeight="1">
      <c r="B13" s="234" t="s">
        <v>91</v>
      </c>
      <c r="C13" s="235">
        <v>206988.907</v>
      </c>
      <c r="D13" s="235">
        <v>177671.85199999998</v>
      </c>
      <c r="E13" s="235">
        <v>145203.60700000008</v>
      </c>
      <c r="F13" s="235">
        <v>155765.12400000007</v>
      </c>
      <c r="G13" s="235">
        <v>-14144.077999999994</v>
      </c>
      <c r="H13" s="235">
        <v>-3584.951000000001</v>
      </c>
      <c r="I13" s="235">
        <v>338048.43599999987</v>
      </c>
      <c r="J13" s="235">
        <v>329853.02500000014</v>
      </c>
      <c r="K13" s="2"/>
      <c r="L13" s="54"/>
      <c r="M13" s="54"/>
      <c r="N13" s="54"/>
      <c r="O13" s="54"/>
    </row>
    <row r="14" spans="2:11" ht="11.25" customHeight="1">
      <c r="B14" s="192"/>
      <c r="C14" s="192"/>
      <c r="D14" s="192"/>
      <c r="E14" s="192"/>
      <c r="F14" s="192"/>
      <c r="G14" s="192"/>
      <c r="H14" s="192"/>
      <c r="I14" s="192"/>
      <c r="J14" s="192"/>
      <c r="K14" s="2"/>
    </row>
    <row r="15" spans="2:15" ht="18.75" customHeight="1">
      <c r="B15" s="274" t="s">
        <v>159</v>
      </c>
      <c r="C15" s="296">
        <v>29317.055000000022</v>
      </c>
      <c r="D15" s="248">
        <v>0.16500675075982224</v>
      </c>
      <c r="E15" s="296">
        <v>-10561.516999999993</v>
      </c>
      <c r="F15" s="248">
        <v>-0.06780411897595245</v>
      </c>
      <c r="G15" s="296">
        <v>-10559.126999999993</v>
      </c>
      <c r="H15" s="248">
        <v>-2.945403437871254</v>
      </c>
      <c r="I15" s="296">
        <v>8195.41099999973</v>
      </c>
      <c r="J15" s="248">
        <v>0.0248</v>
      </c>
      <c r="K15" s="2"/>
      <c r="L15" s="54"/>
      <c r="M15" s="54"/>
      <c r="N15" s="54"/>
      <c r="O15" s="54"/>
    </row>
    <row r="16" spans="2:11" ht="14.25">
      <c r="B16" s="152"/>
      <c r="C16" s="152"/>
      <c r="D16" s="152"/>
      <c r="E16" s="152"/>
      <c r="F16" s="152"/>
      <c r="G16" s="152"/>
      <c r="H16" s="152"/>
      <c r="I16" s="152"/>
      <c r="J16" s="152"/>
      <c r="K16" s="2"/>
    </row>
    <row r="17" spans="2:11" ht="14.25" customHeight="1" hidden="1">
      <c r="B17" s="23"/>
      <c r="C17" s="23"/>
      <c r="D17" s="131">
        <v>29317.055000000022</v>
      </c>
      <c r="E17" s="23"/>
      <c r="F17" s="131">
        <v>-10561.516999999993</v>
      </c>
      <c r="G17" s="23"/>
      <c r="H17" s="131">
        <v>-10559.126999999993</v>
      </c>
      <c r="I17" s="23"/>
      <c r="J17" s="131">
        <v>8195.41099999973</v>
      </c>
      <c r="K17" s="2"/>
    </row>
    <row r="18" spans="2:11" ht="14.25" customHeight="1" hidden="1">
      <c r="B18" s="23"/>
      <c r="C18" s="23"/>
      <c r="D18" s="141">
        <v>0.16500675075982224</v>
      </c>
      <c r="E18" s="23"/>
      <c r="F18" s="141">
        <v>-0.06780411897595245</v>
      </c>
      <c r="G18" s="23"/>
      <c r="H18" s="141">
        <v>2.945403437871254</v>
      </c>
      <c r="I18" s="23"/>
      <c r="J18" s="141">
        <v>0.0248456445109143</v>
      </c>
      <c r="K18" s="2"/>
    </row>
    <row r="19" spans="4:10" ht="12.75" hidden="1">
      <c r="D19" s="132"/>
      <c r="F19" s="132"/>
      <c r="H19" s="132"/>
      <c r="J19" s="132"/>
    </row>
    <row r="20" ht="12.75" hidden="1"/>
    <row r="21" spans="4:10" ht="12.75" hidden="1">
      <c r="D21" s="54"/>
      <c r="F21" s="54"/>
      <c r="H21" s="54"/>
      <c r="J21" s="54"/>
    </row>
    <row r="22" spans="2:10" ht="12.75" hidden="1">
      <c r="B22" s="71" t="s">
        <v>31</v>
      </c>
      <c r="D22" s="96">
        <v>118061.75400000002</v>
      </c>
      <c r="E22" s="96"/>
      <c r="F22" s="96">
        <v>-122121.032</v>
      </c>
      <c r="H22" s="132"/>
      <c r="J22" s="132"/>
    </row>
    <row r="23" spans="4:6" ht="12.75" hidden="1">
      <c r="D23" s="132">
        <v>0.30073708632459256</v>
      </c>
      <c r="F23" s="132">
        <v>-0.12375706939436915</v>
      </c>
    </row>
    <row r="24" spans="2:6" ht="12.75" hidden="1">
      <c r="B24" s="71" t="s">
        <v>32</v>
      </c>
      <c r="D24" s="96">
        <v>-88745.699</v>
      </c>
      <c r="E24" s="96"/>
      <c r="F24" s="96">
        <v>111559.51500000001</v>
      </c>
    </row>
    <row r="25" spans="4:6" ht="12.75" hidden="1">
      <c r="D25" s="132">
        <v>0.4129593290032623</v>
      </c>
      <c r="F25" s="132">
        <v>-0.13424486676040978</v>
      </c>
    </row>
  </sheetData>
  <sheetProtection/>
  <mergeCells count="7">
    <mergeCell ref="B3:J3"/>
    <mergeCell ref="B4:J4"/>
    <mergeCell ref="B5:J5"/>
    <mergeCell ref="E7:F7"/>
    <mergeCell ref="C7:D7"/>
    <mergeCell ref="I7:J7"/>
    <mergeCell ref="G7:H7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1.8515625" style="3" customWidth="1"/>
    <col min="4" max="6" width="11.57421875" style="3" customWidth="1"/>
    <col min="7" max="8" width="11.00390625" style="3" customWidth="1"/>
    <col min="9" max="9" width="11.7109375" style="3" customWidth="1"/>
    <col min="10" max="10" width="11.57421875" style="3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3" spans="2:11" ht="21" customHeight="1">
      <c r="B3" s="528" t="s">
        <v>88</v>
      </c>
      <c r="C3" s="528"/>
      <c r="D3" s="528"/>
      <c r="E3" s="528"/>
      <c r="F3" s="528"/>
      <c r="G3" s="528"/>
      <c r="H3" s="528"/>
      <c r="I3" s="528"/>
      <c r="J3" s="528"/>
      <c r="K3" s="63"/>
    </row>
    <row r="4" spans="2:11" s="65" customFormat="1" ht="18" customHeight="1">
      <c r="B4" s="528" t="s">
        <v>208</v>
      </c>
      <c r="C4" s="528"/>
      <c r="D4" s="528"/>
      <c r="E4" s="528"/>
      <c r="F4" s="528"/>
      <c r="G4" s="528"/>
      <c r="H4" s="528"/>
      <c r="I4" s="528"/>
      <c r="J4" s="528"/>
      <c r="K4" s="64"/>
    </row>
    <row r="5" spans="2:11" s="65" customFormat="1" ht="15.75" customHeight="1">
      <c r="B5" s="529" t="s">
        <v>158</v>
      </c>
      <c r="C5" s="529"/>
      <c r="D5" s="529"/>
      <c r="E5" s="529"/>
      <c r="F5" s="529"/>
      <c r="G5" s="529"/>
      <c r="H5" s="529"/>
      <c r="I5" s="529"/>
      <c r="J5" s="529"/>
      <c r="K5" s="66"/>
    </row>
    <row r="7" spans="2:11" s="65" customFormat="1" ht="41.25" customHeight="1">
      <c r="B7" s="398"/>
      <c r="C7" s="531" t="s">
        <v>92</v>
      </c>
      <c r="D7" s="531"/>
      <c r="E7" s="530" t="s">
        <v>93</v>
      </c>
      <c r="F7" s="530"/>
      <c r="G7" s="531" t="s">
        <v>94</v>
      </c>
      <c r="H7" s="531"/>
      <c r="I7" s="530" t="s">
        <v>21</v>
      </c>
      <c r="J7" s="530"/>
      <c r="K7" s="15"/>
    </row>
    <row r="8" spans="2:11" ht="21" customHeight="1">
      <c r="B8" s="231"/>
      <c r="C8" s="398">
        <v>42430</v>
      </c>
      <c r="D8" s="398">
        <v>42064</v>
      </c>
      <c r="E8" s="398">
        <v>42430</v>
      </c>
      <c r="F8" s="398">
        <v>42064</v>
      </c>
      <c r="G8" s="398">
        <v>42430</v>
      </c>
      <c r="H8" s="398">
        <v>42064</v>
      </c>
      <c r="I8" s="398">
        <v>42430</v>
      </c>
      <c r="J8" s="398">
        <v>42064</v>
      </c>
      <c r="K8" s="2"/>
    </row>
    <row r="9" ht="6" customHeight="1"/>
    <row r="10" spans="2:15" ht="19.5" customHeight="1">
      <c r="B10" s="232" t="s">
        <v>89</v>
      </c>
      <c r="C10" s="223">
        <v>415288</v>
      </c>
      <c r="D10" s="223">
        <v>369472</v>
      </c>
      <c r="E10" s="223">
        <v>325375</v>
      </c>
      <c r="F10" s="223">
        <v>297161</v>
      </c>
      <c r="G10" s="223">
        <v>-110958</v>
      </c>
      <c r="H10" s="223">
        <v>-93901</v>
      </c>
      <c r="I10" s="223">
        <v>629705</v>
      </c>
      <c r="J10" s="223">
        <v>572732</v>
      </c>
      <c r="K10" s="2"/>
      <c r="L10" s="54"/>
      <c r="M10" s="54"/>
      <c r="N10" s="54"/>
      <c r="O10" s="54"/>
    </row>
    <row r="11" spans="2:15" ht="19.5" customHeight="1">
      <c r="B11" s="232" t="s">
        <v>90</v>
      </c>
      <c r="C11" s="223">
        <v>-268684</v>
      </c>
      <c r="D11" s="223">
        <v>-329856</v>
      </c>
      <c r="E11" s="223">
        <v>-286705</v>
      </c>
      <c r="F11" s="223">
        <v>-265577</v>
      </c>
      <c r="G11" s="223">
        <v>110010</v>
      </c>
      <c r="H11" s="223">
        <v>89014</v>
      </c>
      <c r="I11" s="223">
        <v>-445379</v>
      </c>
      <c r="J11" s="223">
        <v>-506419</v>
      </c>
      <c r="K11" s="2"/>
      <c r="L11" s="54"/>
      <c r="M11" s="54"/>
      <c r="N11" s="54"/>
      <c r="O11" s="54"/>
    </row>
    <row r="12" spans="2:15" ht="3" customHeight="1">
      <c r="B12" s="233"/>
      <c r="C12" s="233">
        <v>-268684</v>
      </c>
      <c r="D12" s="233">
        <v>-329856</v>
      </c>
      <c r="E12" s="233"/>
      <c r="F12" s="233"/>
      <c r="G12" s="233"/>
      <c r="H12" s="233"/>
      <c r="I12" s="233"/>
      <c r="J12" s="233"/>
      <c r="N12" s="54"/>
      <c r="O12" s="54"/>
    </row>
    <row r="13" spans="2:15" ht="22.5" customHeight="1">
      <c r="B13" s="234" t="s">
        <v>91</v>
      </c>
      <c r="C13" s="235">
        <v>146604</v>
      </c>
      <c r="D13" s="235">
        <v>39616</v>
      </c>
      <c r="E13" s="235">
        <v>38670</v>
      </c>
      <c r="F13" s="235">
        <v>31584</v>
      </c>
      <c r="G13" s="235">
        <v>-14144.077999999994</v>
      </c>
      <c r="H13" s="235">
        <v>-3584.951000000001</v>
      </c>
      <c r="I13" s="235">
        <v>184326</v>
      </c>
      <c r="J13" s="235">
        <v>66313</v>
      </c>
      <c r="K13" s="2"/>
      <c r="L13" s="54"/>
      <c r="M13" s="54"/>
      <c r="N13" s="54"/>
      <c r="O13" s="54"/>
    </row>
    <row r="14" spans="2:11" ht="11.25" customHeight="1">
      <c r="B14" s="192"/>
      <c r="C14" s="192"/>
      <c r="D14" s="192"/>
      <c r="E14" s="192"/>
      <c r="F14" s="192"/>
      <c r="G14" s="192"/>
      <c r="H14" s="192"/>
      <c r="I14" s="192"/>
      <c r="J14" s="192"/>
      <c r="K14" s="2"/>
    </row>
    <row r="15" spans="2:15" ht="18.75" customHeight="1">
      <c r="B15" s="274" t="s">
        <v>159</v>
      </c>
      <c r="C15" s="296">
        <v>106988</v>
      </c>
      <c r="D15" s="248">
        <v>2.700626009693053</v>
      </c>
      <c r="E15" s="296">
        <v>7086</v>
      </c>
      <c r="F15" s="248">
        <v>0.22435410334346503</v>
      </c>
      <c r="G15" s="296">
        <v>-10559.126999999993</v>
      </c>
      <c r="H15" s="248">
        <v>2.945403437871254</v>
      </c>
      <c r="I15" s="296">
        <v>118013</v>
      </c>
      <c r="J15" s="248">
        <v>1.7796359688145613</v>
      </c>
      <c r="K15" s="2"/>
      <c r="L15" s="54"/>
      <c r="M15" s="54"/>
      <c r="N15" s="54"/>
      <c r="O15" s="54"/>
    </row>
    <row r="16" spans="2:11" ht="14.25">
      <c r="B16" s="152"/>
      <c r="C16" s="152"/>
      <c r="D16" s="152"/>
      <c r="E16" s="152"/>
      <c r="F16" s="152"/>
      <c r="G16" s="152"/>
      <c r="H16" s="152"/>
      <c r="I16" s="152"/>
      <c r="J16" s="152"/>
      <c r="K16" s="2"/>
    </row>
    <row r="17" spans="2:11" ht="14.25" customHeight="1" hidden="1">
      <c r="B17" s="23"/>
      <c r="C17" s="23"/>
      <c r="D17" s="131">
        <v>106988</v>
      </c>
      <c r="E17" s="23"/>
      <c r="F17" s="131">
        <v>7086</v>
      </c>
      <c r="G17" s="23"/>
      <c r="H17" s="131">
        <v>-10559.126999999993</v>
      </c>
      <c r="I17" s="23"/>
      <c r="J17" s="131">
        <v>118013</v>
      </c>
      <c r="K17" s="2"/>
    </row>
    <row r="18" spans="2:11" ht="14.25" customHeight="1" hidden="1">
      <c r="B18" s="23"/>
      <c r="C18" s="23"/>
      <c r="D18" s="141">
        <v>2.700626009693053</v>
      </c>
      <c r="E18" s="23"/>
      <c r="F18" s="141">
        <v>0.22435410334346503</v>
      </c>
      <c r="G18" s="23"/>
      <c r="H18" s="141">
        <v>2.945403437871254</v>
      </c>
      <c r="I18" s="23"/>
      <c r="J18" s="141">
        <v>1.7796359688145613</v>
      </c>
      <c r="K18" s="2"/>
    </row>
    <row r="19" spans="4:10" ht="12.75" hidden="1">
      <c r="D19" s="132"/>
      <c r="F19" s="132"/>
      <c r="H19" s="132"/>
      <c r="J19" s="132"/>
    </row>
    <row r="20" ht="12.75" hidden="1"/>
    <row r="21" spans="4:10" ht="12.75" hidden="1">
      <c r="D21" s="54"/>
      <c r="F21" s="54"/>
      <c r="H21" s="54"/>
      <c r="J21" s="54"/>
    </row>
    <row r="22" spans="2:10" ht="12.75" hidden="1">
      <c r="B22" s="71" t="s">
        <v>31</v>
      </c>
      <c r="D22" s="96">
        <v>45816</v>
      </c>
      <c r="E22" s="96"/>
      <c r="F22" s="96">
        <v>28214</v>
      </c>
      <c r="H22" s="132"/>
      <c r="J22" s="132"/>
    </row>
    <row r="23" spans="4:6" ht="12.75" hidden="1">
      <c r="D23" s="132">
        <v>0.12400398406374502</v>
      </c>
      <c r="F23" s="132">
        <v>0.09494516440582715</v>
      </c>
    </row>
    <row r="24" spans="2:6" ht="12.75" hidden="1">
      <c r="B24" s="71" t="s">
        <v>32</v>
      </c>
      <c r="D24" s="96">
        <v>61172</v>
      </c>
      <c r="E24" s="96"/>
      <c r="F24" s="96">
        <v>-21128</v>
      </c>
    </row>
    <row r="25" spans="4:6" ht="12.75" hidden="1">
      <c r="D25" s="132">
        <v>-0.18545062087698874</v>
      </c>
      <c r="F25" s="132">
        <v>0.07955508195363303</v>
      </c>
    </row>
  </sheetData>
  <sheetProtection/>
  <mergeCells count="7">
    <mergeCell ref="B3:J3"/>
    <mergeCell ref="B4:J4"/>
    <mergeCell ref="B5:J5"/>
    <mergeCell ref="C7:D7"/>
    <mergeCell ref="E7:F7"/>
    <mergeCell ref="G7:H7"/>
    <mergeCell ref="I7:J7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51"/>
  <sheetViews>
    <sheetView showGridLines="0"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1.1484375" style="3" customWidth="1"/>
    <col min="2" max="2" width="28.28125" style="3" customWidth="1"/>
    <col min="3" max="3" width="8.8515625" style="3" customWidth="1"/>
    <col min="4" max="4" width="9.57421875" style="3" customWidth="1"/>
    <col min="5" max="12" width="8.00390625" style="3" customWidth="1"/>
    <col min="13" max="14" width="8.00390625" style="3" hidden="1" customWidth="1"/>
    <col min="15" max="15" width="9.57421875" style="3" customWidth="1"/>
    <col min="16" max="16" width="9.140625" style="3" bestFit="1" customWidth="1"/>
    <col min="17" max="17" width="7.7109375" style="3" bestFit="1" customWidth="1"/>
    <col min="18" max="16384" width="11.421875" style="3" customWidth="1"/>
  </cols>
  <sheetData>
    <row r="2" ht="12.75">
      <c r="A2" s="85">
        <v>1</v>
      </c>
    </row>
    <row r="5" spans="2:18" ht="16.5" customHeight="1">
      <c r="B5" s="524" t="s">
        <v>95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2:16" ht="2.25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2:18" ht="24.75" customHeight="1">
      <c r="B7" s="532" t="s">
        <v>92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</row>
    <row r="8" spans="2:18" ht="12" customHeight="1">
      <c r="B8" s="533" t="s">
        <v>158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</row>
    <row r="9" spans="2:16" ht="17.25" customHeight="1"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</row>
    <row r="10" spans="2:16" ht="17.25" customHeight="1">
      <c r="B10" s="356"/>
      <c r="C10" s="356" t="s">
        <v>201</v>
      </c>
      <c r="D10" s="356"/>
      <c r="E10" s="356"/>
      <c r="H10" s="356" t="s">
        <v>202</v>
      </c>
      <c r="I10" s="356"/>
      <c r="J10" s="356"/>
      <c r="K10" s="356"/>
      <c r="L10" s="356"/>
      <c r="M10" s="356"/>
      <c r="N10" s="356"/>
      <c r="O10" s="356"/>
      <c r="P10" s="356"/>
    </row>
    <row r="11" ht="6.75" customHeight="1"/>
    <row r="12" ht="16.5" customHeight="1"/>
    <row r="13" spans="2:18" s="65" customFormat="1" ht="26.25" customHeight="1">
      <c r="B13" s="230"/>
      <c r="C13" s="530" t="s">
        <v>33</v>
      </c>
      <c r="D13" s="530"/>
      <c r="E13" s="530" t="s">
        <v>10</v>
      </c>
      <c r="F13" s="530"/>
      <c r="G13" s="531" t="s">
        <v>97</v>
      </c>
      <c r="H13" s="531"/>
      <c r="I13" s="530" t="s">
        <v>14</v>
      </c>
      <c r="J13" s="530"/>
      <c r="K13" s="530" t="s">
        <v>98</v>
      </c>
      <c r="L13" s="530"/>
      <c r="M13" s="530" t="s">
        <v>30</v>
      </c>
      <c r="N13" s="530"/>
      <c r="O13" s="530" t="s">
        <v>191</v>
      </c>
      <c r="P13" s="530"/>
      <c r="Q13" s="530" t="s">
        <v>21</v>
      </c>
      <c r="R13" s="530"/>
    </row>
    <row r="14" spans="2:18" ht="12.75">
      <c r="B14" s="236"/>
      <c r="C14" s="230">
        <v>42430</v>
      </c>
      <c r="D14" s="230">
        <v>42064</v>
      </c>
      <c r="E14" s="230">
        <v>42430</v>
      </c>
      <c r="F14" s="230">
        <v>42064</v>
      </c>
      <c r="G14" s="230">
        <v>42430</v>
      </c>
      <c r="H14" s="230">
        <v>42064</v>
      </c>
      <c r="I14" s="230">
        <v>42430</v>
      </c>
      <c r="J14" s="230">
        <v>42064</v>
      </c>
      <c r="K14" s="230">
        <v>42430</v>
      </c>
      <c r="L14" s="230">
        <v>42064</v>
      </c>
      <c r="M14" s="230">
        <v>42430</v>
      </c>
      <c r="N14" s="230">
        <v>42064</v>
      </c>
      <c r="O14" s="230">
        <v>42430</v>
      </c>
      <c r="P14" s="230">
        <v>42064</v>
      </c>
      <c r="Q14" s="355">
        <v>42430</v>
      </c>
      <c r="R14" s="355">
        <v>42064</v>
      </c>
    </row>
    <row r="15" spans="2:16" ht="6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2:18" ht="18" customHeight="1" thickBot="1">
      <c r="B16" s="237" t="s">
        <v>89</v>
      </c>
      <c r="C16" s="238">
        <v>415287.812</v>
      </c>
      <c r="D16" s="238">
        <v>369472</v>
      </c>
      <c r="E16" s="238">
        <v>59538.105</v>
      </c>
      <c r="F16" s="238">
        <v>54576.321</v>
      </c>
      <c r="G16" s="238">
        <v>84766.188</v>
      </c>
      <c r="H16" s="238">
        <v>83813.714</v>
      </c>
      <c r="I16" s="238">
        <v>237924.054</v>
      </c>
      <c r="J16" s="238">
        <v>157079.057</v>
      </c>
      <c r="K16" s="238">
        <v>128408.049</v>
      </c>
      <c r="L16" s="238">
        <v>96574.149</v>
      </c>
      <c r="M16" s="238">
        <v>0</v>
      </c>
      <c r="N16" s="238">
        <v>531.401</v>
      </c>
      <c r="O16" s="238">
        <v>510636.396</v>
      </c>
      <c r="P16" s="238">
        <v>392574.64200000005</v>
      </c>
      <c r="Q16" s="238">
        <v>925924.208</v>
      </c>
      <c r="R16" s="238">
        <v>762046.642</v>
      </c>
    </row>
    <row r="17" spans="2:18" s="73" customFormat="1" ht="5.25" customHeight="1">
      <c r="B17" s="239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2:18" ht="18" customHeight="1" thickBot="1">
      <c r="B18" s="237" t="s">
        <v>90</v>
      </c>
      <c r="C18" s="238">
        <v>-268683.898</v>
      </c>
      <c r="D18" s="238">
        <v>-329856</v>
      </c>
      <c r="E18" s="238">
        <v>-45288.712</v>
      </c>
      <c r="F18" s="238">
        <v>-44756.21</v>
      </c>
      <c r="G18" s="238">
        <v>-47505.47</v>
      </c>
      <c r="H18" s="238">
        <v>-40951.677</v>
      </c>
      <c r="I18" s="238">
        <v>-132668.02</v>
      </c>
      <c r="J18" s="238">
        <v>-68959.685</v>
      </c>
      <c r="K18" s="238">
        <v>-78185.287</v>
      </c>
      <c r="L18" s="238">
        <v>-59703.817</v>
      </c>
      <c r="M18" s="238">
        <v>0</v>
      </c>
      <c r="N18" s="238">
        <v>-532.401</v>
      </c>
      <c r="O18" s="238">
        <v>-303647.489</v>
      </c>
      <c r="P18" s="238">
        <v>-214902.79</v>
      </c>
      <c r="Q18" s="238">
        <v>-572331.387</v>
      </c>
      <c r="R18" s="238">
        <v>-544758.79</v>
      </c>
    </row>
    <row r="19" spans="2:18" s="73" customFormat="1" ht="4.5" customHeight="1" hidden="1">
      <c r="B19" s="241"/>
      <c r="C19" s="242">
        <v>0</v>
      </c>
      <c r="D19" s="243">
        <v>0</v>
      </c>
      <c r="E19" s="242">
        <v>0</v>
      </c>
      <c r="F19" s="243">
        <v>0</v>
      </c>
      <c r="G19" s="242">
        <v>0</v>
      </c>
      <c r="H19" s="243">
        <v>0</v>
      </c>
      <c r="I19" s="242">
        <v>0</v>
      </c>
      <c r="J19" s="243">
        <v>0</v>
      </c>
      <c r="K19" s="242">
        <v>0</v>
      </c>
      <c r="L19" s="243">
        <v>0</v>
      </c>
      <c r="M19" s="242">
        <v>0</v>
      </c>
      <c r="N19" s="243">
        <v>0</v>
      </c>
      <c r="O19" s="242">
        <v>0</v>
      </c>
      <c r="P19" s="243">
        <v>0</v>
      </c>
      <c r="Q19" s="242">
        <v>0</v>
      </c>
      <c r="R19" s="242">
        <v>0</v>
      </c>
    </row>
    <row r="20" spans="2:18" ht="6" customHeight="1" thickBot="1"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</row>
    <row r="21" spans="2:18" ht="19.5" customHeight="1" thickBot="1">
      <c r="B21" s="245" t="s">
        <v>91</v>
      </c>
      <c r="C21" s="246">
        <v>146603.914</v>
      </c>
      <c r="D21" s="246">
        <v>39616</v>
      </c>
      <c r="E21" s="246">
        <v>14249.393000000004</v>
      </c>
      <c r="F21" s="246">
        <v>9820.111000000004</v>
      </c>
      <c r="G21" s="246">
        <v>37260.71799999999</v>
      </c>
      <c r="H21" s="246">
        <v>42862.037000000004</v>
      </c>
      <c r="I21" s="246">
        <v>105256.03400000001</v>
      </c>
      <c r="J21" s="246">
        <v>88119.372</v>
      </c>
      <c r="K21" s="246">
        <v>50222.762</v>
      </c>
      <c r="L21" s="246">
        <v>36870.332</v>
      </c>
      <c r="M21" s="246">
        <v>0</v>
      </c>
      <c r="N21" s="246">
        <v>-1</v>
      </c>
      <c r="O21" s="246">
        <v>206988.907</v>
      </c>
      <c r="P21" s="246">
        <v>177671.85200000004</v>
      </c>
      <c r="Q21" s="246">
        <v>353592.821</v>
      </c>
      <c r="R21" s="246">
        <v>217287.85199999996</v>
      </c>
    </row>
    <row r="22" spans="2:18" ht="3.75" customHeight="1" hidden="1">
      <c r="B22" s="193"/>
      <c r="C22" s="194">
        <v>0</v>
      </c>
      <c r="D22" s="174">
        <v>0</v>
      </c>
      <c r="E22" s="194">
        <v>0</v>
      </c>
      <c r="F22" s="174">
        <v>0</v>
      </c>
      <c r="G22" s="194">
        <v>0</v>
      </c>
      <c r="H22" s="174">
        <v>0</v>
      </c>
      <c r="I22" s="194">
        <v>0</v>
      </c>
      <c r="J22" s="174">
        <v>0</v>
      </c>
      <c r="K22" s="194">
        <v>0</v>
      </c>
      <c r="L22" s="174">
        <v>0</v>
      </c>
      <c r="M22" s="188">
        <v>0</v>
      </c>
      <c r="N22" s="188">
        <v>0</v>
      </c>
      <c r="O22" s="173">
        <v>0</v>
      </c>
      <c r="P22" s="174">
        <v>0</v>
      </c>
      <c r="Q22" s="173">
        <v>0</v>
      </c>
      <c r="R22" s="173">
        <v>0</v>
      </c>
    </row>
    <row r="23" spans="2:18" ht="12.75" customHeight="1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2:18" ht="19.5" customHeight="1">
      <c r="B24" s="229" t="s">
        <v>159</v>
      </c>
      <c r="C24" s="247">
        <v>106987.91399999999</v>
      </c>
      <c r="D24" s="248">
        <v>2.7006238388529886</v>
      </c>
      <c r="E24" s="247">
        <v>4429.281999999999</v>
      </c>
      <c r="F24" s="248">
        <v>0.4510419485075064</v>
      </c>
      <c r="G24" s="247">
        <v>-5601.31900000001</v>
      </c>
      <c r="H24" s="248">
        <v>-0.13068251982517792</v>
      </c>
      <c r="I24" s="247">
        <v>17136.66200000001</v>
      </c>
      <c r="J24" s="248">
        <v>0.19447099554908323</v>
      </c>
      <c r="K24" s="247">
        <v>13352.43</v>
      </c>
      <c r="L24" s="248">
        <v>0.36214564056542803</v>
      </c>
      <c r="M24" s="247">
        <v>0</v>
      </c>
      <c r="N24" s="247">
        <v>0</v>
      </c>
      <c r="O24" s="247">
        <v>29317.054999999964</v>
      </c>
      <c r="P24" s="248">
        <v>0.16500675075982185</v>
      </c>
      <c r="Q24" s="247">
        <v>136304.96900000004</v>
      </c>
      <c r="R24" s="248">
        <v>0.6273013780816429</v>
      </c>
    </row>
    <row r="25" spans="2:16" ht="12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ht="17.25" customHeight="1" hidden="1">
      <c r="B26" s="72" t="s">
        <v>79</v>
      </c>
      <c r="C26"/>
      <c r="D26" s="158">
        <v>2.7006238388529886</v>
      </c>
      <c r="E26"/>
      <c r="F26" s="161">
        <v>0.7430352483790231</v>
      </c>
      <c r="G26"/>
      <c r="H26" s="158">
        <v>-0.02424837186178668</v>
      </c>
      <c r="I26"/>
      <c r="J26" s="158">
        <v>0.2515852536280622</v>
      </c>
      <c r="K26"/>
      <c r="L26" s="158">
        <v>0.37160506543656374</v>
      </c>
      <c r="M26" s="153">
        <v>0</v>
      </c>
      <c r="N26" s="154"/>
      <c r="O26"/>
      <c r="P26"/>
    </row>
    <row r="27" spans="2:16" ht="25.5" customHeight="1" hidden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ht="25.5" customHeight="1" hidden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ht="25.5" customHeight="1" hidden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ht="25.5" customHeight="1" hidden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2:16" ht="25.5" customHeight="1" hidden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25.5" customHeight="1" hidden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19.5" customHeight="1" hidden="1">
      <c r="B33" s="72" t="s">
        <v>78</v>
      </c>
      <c r="C33" s="156">
        <v>0.099</v>
      </c>
      <c r="D33" s="154">
        <v>0.089</v>
      </c>
      <c r="E33" s="156">
        <v>0.167</v>
      </c>
      <c r="F33" s="154">
        <v>0.231</v>
      </c>
      <c r="G33" s="156">
        <v>0.464</v>
      </c>
      <c r="H33" s="154">
        <v>0.505</v>
      </c>
      <c r="I33" s="156">
        <v>0.263</v>
      </c>
      <c r="J33" s="154">
        <v>0.237</v>
      </c>
      <c r="K33" s="156">
        <v>0.198</v>
      </c>
      <c r="L33" s="154">
        <v>0.208</v>
      </c>
      <c r="M33" s="153"/>
      <c r="N33" s="154"/>
      <c r="O33" s="156">
        <v>0.193</v>
      </c>
      <c r="P33" s="154">
        <v>0.185</v>
      </c>
    </row>
    <row r="34" spans="2:16" ht="12.75" customHeight="1" hidden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2:16" ht="12.75" customHeight="1" hidden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2:16" ht="12.75" customHeight="1" hidden="1">
      <c r="B36" s="23"/>
      <c r="C36" s="86">
        <v>106987.91399999999</v>
      </c>
      <c r="D36" s="23"/>
      <c r="E36" s="86">
        <v>4429.281999999999</v>
      </c>
      <c r="F36" s="23"/>
      <c r="G36" s="86">
        <v>-5601.31900000001</v>
      </c>
      <c r="H36" s="23"/>
      <c r="I36" s="86">
        <v>17136.66200000001</v>
      </c>
      <c r="J36" s="23"/>
      <c r="K36" s="86">
        <v>13352.43</v>
      </c>
      <c r="L36" s="23"/>
      <c r="M36" s="23"/>
      <c r="N36" s="23"/>
      <c r="O36" s="86">
        <v>29317.054999999964</v>
      </c>
      <c r="P36" s="23"/>
    </row>
    <row r="37" spans="2:15" ht="12.75" hidden="1">
      <c r="B37" s="74"/>
      <c r="C37" s="147">
        <v>2.7006238388529886</v>
      </c>
      <c r="E37" s="147">
        <v>0.4510419485075064</v>
      </c>
      <c r="G37" s="147">
        <v>-0.13068251982517792</v>
      </c>
      <c r="I37" s="147">
        <v>0.19447099554908323</v>
      </c>
      <c r="K37" s="147">
        <v>0.36214564056542803</v>
      </c>
      <c r="O37" s="147">
        <v>0.16500675075982185</v>
      </c>
    </row>
    <row r="38" ht="12.75" hidden="1"/>
    <row r="39" spans="2:16" ht="12.75" hidden="1">
      <c r="B39" s="71" t="s">
        <v>31</v>
      </c>
      <c r="D39" s="96">
        <v>45815.811999999976</v>
      </c>
      <c r="F39" s="96">
        <v>4961.784</v>
      </c>
      <c r="H39" s="96">
        <v>952.4739999999874</v>
      </c>
      <c r="J39" s="96">
        <v>80844.997</v>
      </c>
      <c r="L39" s="96">
        <v>31833.899999999994</v>
      </c>
      <c r="N39" s="96">
        <v>-531.401</v>
      </c>
      <c r="P39" s="96">
        <v>118061.75399999996</v>
      </c>
    </row>
    <row r="40" spans="4:16" ht="12.75" hidden="1">
      <c r="D40" s="132">
        <v>0.12400347522951666</v>
      </c>
      <c r="F40" s="132">
        <v>0.09091459279565582</v>
      </c>
      <c r="H40" s="132">
        <v>0.011364178420729421</v>
      </c>
      <c r="J40" s="132">
        <v>0.5146771221067363</v>
      </c>
      <c r="L40" s="132">
        <v>0.3296316905676279</v>
      </c>
      <c r="N40" s="132">
        <v>-1</v>
      </c>
      <c r="P40" s="132">
        <v>0.30073708632459234</v>
      </c>
    </row>
    <row r="41" spans="2:16" ht="12.75" hidden="1">
      <c r="B41" s="71" t="s">
        <v>32</v>
      </c>
      <c r="D41" s="96">
        <v>61172.10200000001</v>
      </c>
      <c r="F41" s="96">
        <v>-532.5020000000004</v>
      </c>
      <c r="H41" s="96">
        <v>-6553.792999999998</v>
      </c>
      <c r="J41" s="96">
        <v>-63708.33499999999</v>
      </c>
      <c r="L41" s="96">
        <v>-18481.469999999994</v>
      </c>
      <c r="N41" s="96">
        <v>532.401</v>
      </c>
      <c r="P41" s="96">
        <v>-88744.699</v>
      </c>
    </row>
    <row r="42" spans="4:16" ht="12.75" hidden="1">
      <c r="D42" s="132">
        <v>-0.18545093010283278</v>
      </c>
      <c r="F42" s="132">
        <v>0.01189783495966259</v>
      </c>
      <c r="H42" s="132">
        <v>0.16003723119812646</v>
      </c>
      <c r="J42" s="132">
        <v>0.9238489850990472</v>
      </c>
      <c r="L42" s="132">
        <v>0.3095525701480693</v>
      </c>
      <c r="N42" s="132">
        <v>-1</v>
      </c>
      <c r="P42" s="132">
        <v>0.41295275412664484</v>
      </c>
    </row>
    <row r="43" ht="12.75" hidden="1"/>
    <row r="44" spans="2:16" ht="17.25" customHeight="1" hidden="1">
      <c r="B44" s="72" t="s">
        <v>80</v>
      </c>
      <c r="C44" s="97">
        <v>146603.914</v>
      </c>
      <c r="D44" s="149">
        <v>39616</v>
      </c>
      <c r="E44" s="153">
        <v>152.54437605598147</v>
      </c>
      <c r="F44" s="149">
        <v>87.51651821031372</v>
      </c>
      <c r="G44" s="97">
        <v>158.12980790646083</v>
      </c>
      <c r="H44" s="149">
        <v>162.05948660129937</v>
      </c>
      <c r="I44" s="160">
        <v>401652.91866335936</v>
      </c>
      <c r="J44" s="149">
        <v>320915.3491534504</v>
      </c>
      <c r="K44" s="97">
        <v>274.6499925135254</v>
      </c>
      <c r="L44" s="149">
        <v>200.23984996447058</v>
      </c>
      <c r="M44" s="97">
        <v>0</v>
      </c>
      <c r="N44" s="98">
        <v>1</v>
      </c>
      <c r="O44" s="97">
        <v>0</v>
      </c>
      <c r="P44" s="149">
        <v>29317.054999999964</v>
      </c>
    </row>
    <row r="45" ht="12.75" hidden="1"/>
    <row r="46" spans="2:16" ht="19.5" customHeight="1" hidden="1">
      <c r="B46" s="72" t="s">
        <v>74</v>
      </c>
      <c r="C46" s="153">
        <v>106987.91399999999</v>
      </c>
      <c r="D46" s="154">
        <v>2.7006238388529886</v>
      </c>
      <c r="E46" s="153">
        <v>65.02785784566775</v>
      </c>
      <c r="F46" s="154">
        <v>0.7430352483790231</v>
      </c>
      <c r="G46" s="153">
        <v>-3.929678694838543</v>
      </c>
      <c r="H46" s="154">
        <v>-0.02424837186178668</v>
      </c>
      <c r="I46" s="153">
        <v>80737.56950990896</v>
      </c>
      <c r="J46" s="154">
        <v>0.2515852536280622</v>
      </c>
      <c r="K46" s="153">
        <v>74.4101425490548</v>
      </c>
      <c r="L46" s="154">
        <v>0.37160506543656374</v>
      </c>
      <c r="M46" s="153">
        <v>-1</v>
      </c>
      <c r="N46" s="154">
        <v>-1</v>
      </c>
      <c r="O46" s="153">
        <v>-29317.054999999964</v>
      </c>
      <c r="P46" s="154">
        <v>-1</v>
      </c>
    </row>
    <row r="47" ht="3.75" customHeight="1" hidden="1"/>
    <row r="48" ht="12.75" hidden="1"/>
    <row r="49" spans="2:12" ht="12.75" hidden="1">
      <c r="B49" s="3" t="s">
        <v>81</v>
      </c>
      <c r="C49" s="3">
        <v>478.73</v>
      </c>
      <c r="D49" s="3">
        <v>492.55</v>
      </c>
      <c r="E49" s="3">
        <v>5.12496</v>
      </c>
      <c r="F49" s="3">
        <v>4.38959</v>
      </c>
      <c r="G49" s="3">
        <v>2.03167</v>
      </c>
      <c r="H49" s="3">
        <v>1.86231</v>
      </c>
      <c r="I49" s="3">
        <v>1826.815</v>
      </c>
      <c r="J49" s="3">
        <v>1793.781</v>
      </c>
      <c r="K49" s="3">
        <v>2.618</v>
      </c>
      <c r="L49" s="3">
        <v>2.675</v>
      </c>
    </row>
    <row r="50" spans="11:12" ht="12.75" hidden="1">
      <c r="K50" s="3">
        <v>928733.6543354292</v>
      </c>
      <c r="L50" s="3">
        <v>922328.5407572835</v>
      </c>
    </row>
    <row r="51" spans="11:15" ht="12.75" hidden="1">
      <c r="K51" s="3">
        <v>132.2869347827008</v>
      </c>
      <c r="L51" s="3">
        <v>145.28061946843138</v>
      </c>
      <c r="O51" s="132">
        <v>-0.08943852754258141</v>
      </c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</sheetData>
  <sheetProtection/>
  <mergeCells count="11">
    <mergeCell ref="M13:N13"/>
    <mergeCell ref="Q13:R13"/>
    <mergeCell ref="B5:R5"/>
    <mergeCell ref="B7:R7"/>
    <mergeCell ref="B8:R8"/>
    <mergeCell ref="C13:D13"/>
    <mergeCell ref="E13:F13"/>
    <mergeCell ref="G13:H13"/>
    <mergeCell ref="I13:J13"/>
    <mergeCell ref="K13:L13"/>
    <mergeCell ref="O13:P1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cl090508016</dc:creator>
  <cp:keywords/>
  <dc:description/>
  <cp:lastModifiedBy>cl10634177k</cp:lastModifiedBy>
  <cp:lastPrinted>2013-07-20T18:15:22Z</cp:lastPrinted>
  <dcterms:created xsi:type="dcterms:W3CDTF">2003-10-23T18:16:48Z</dcterms:created>
  <dcterms:modified xsi:type="dcterms:W3CDTF">2016-05-06T18:42:44Z</dcterms:modified>
  <cp:category/>
  <cp:version/>
  <cp:contentType/>
  <cp:contentStatus/>
</cp:coreProperties>
</file>