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35" windowHeight="5580" tabRatio="923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-7.1" sheetId="7" r:id="rId7"/>
    <sheet name="8" sheetId="8" r:id="rId8"/>
    <sheet name="9" sheetId="9" r:id="rId9"/>
    <sheet name="10" sheetId="10" r:id="rId10"/>
    <sheet name="11" sheetId="11" r:id="rId11"/>
    <sheet name="12-12.1" sheetId="12" r:id="rId12"/>
    <sheet name="13-13.1" sheetId="13" r:id="rId13"/>
    <sheet name="14-14.1" sheetId="14" r:id="rId14"/>
    <sheet name="15-15.1" sheetId="15" r:id="rId15"/>
    <sheet name="16" sheetId="16" r:id="rId16"/>
    <sheet name="17-17.1" sheetId="17" r:id="rId17"/>
    <sheet name="18-18.1" sheetId="18" r:id="rId18"/>
    <sheet name="19" sheetId="19" r:id="rId19"/>
    <sheet name="20-20.1" sheetId="20" r:id="rId20"/>
    <sheet name="21-21.1" sheetId="21" r:id="rId21"/>
    <sheet name="22" sheetId="22" r:id="rId22"/>
    <sheet name="23-23.1" sheetId="23" r:id="rId23"/>
    <sheet name="24-24.1" sheetId="24" r:id="rId24"/>
    <sheet name="25-25.1" sheetId="25" r:id="rId25"/>
    <sheet name="26-26.1" sheetId="26" r:id="rId26"/>
    <sheet name="27-27.1" sheetId="27" r:id="rId27"/>
    <sheet name="28-28,1" sheetId="28" r:id="rId28"/>
    <sheet name="29-29.1" sheetId="29" r:id="rId29"/>
    <sheet name="30-30.1" sheetId="30" r:id="rId30"/>
    <sheet name="31" sheetId="31" r:id="rId31"/>
    <sheet name="Segnmento LN Resumen" sheetId="32" r:id="rId32"/>
    <sheet name="Segmentos Pais" sheetId="33" r:id="rId33"/>
    <sheet name="Segmentos LN Generacion" sheetId="34" r:id="rId34"/>
    <sheet name="Segmentos LN Distribucion" sheetId="35" r:id="rId35"/>
  </sheets>
  <externalReferences>
    <externalReference r:id="rId38"/>
  </externalReferences>
  <definedNames>
    <definedName name="_xlnm.Print_Area" localSheetId="0">'1'!$A$1:$G$44</definedName>
    <definedName name="_xlnm.Print_Area" localSheetId="9">'10'!$A$1:$K$10</definedName>
    <definedName name="_xlnm.Print_Area" localSheetId="10">'11'!$A$1:$J$23</definedName>
    <definedName name="_xlnm.Print_Area" localSheetId="11">'12-12.1'!$A$1:$G$17</definedName>
    <definedName name="_xlnm.Print_Area" localSheetId="12">'13-13.1'!$A$1:$G$17</definedName>
    <definedName name="_xlnm.Print_Area" localSheetId="14">'15-15.1'!$A$1:$G$19</definedName>
    <definedName name="_xlnm.Print_Area" localSheetId="15">'16'!$A$1:$G$28</definedName>
    <definedName name="_xlnm.Print_Area" localSheetId="16">'17-17.1'!$A$1:$G$17</definedName>
    <definedName name="_xlnm.Print_Area" localSheetId="17">'18-18.1'!$A$1:$G$17</definedName>
    <definedName name="_xlnm.Print_Area" localSheetId="18">'19'!$A$1:$G$12</definedName>
    <definedName name="_xlnm.Print_Area" localSheetId="1">'2'!$A$1:$O$14</definedName>
    <definedName name="_xlnm.Print_Area" localSheetId="19">'20-20.1'!$A$1:$G$19</definedName>
    <definedName name="_xlnm.Print_Area" localSheetId="20">'21-21.1'!$A$1:$G$19</definedName>
    <definedName name="_xlnm.Print_Area" localSheetId="21">'22'!$A$1:$G$28</definedName>
    <definedName name="_xlnm.Print_Area" localSheetId="22">'23-23.1'!$A$1:$G$17</definedName>
    <definedName name="_xlnm.Print_Area" localSheetId="23">'24-24.1'!$A$1:$G$35</definedName>
    <definedName name="_xlnm.Print_Area" localSheetId="24">'25-25.1'!$A$1:$G$17</definedName>
    <definedName name="_xlnm.Print_Area" localSheetId="25">'26-26.1'!$A$1:$G$18</definedName>
    <definedName name="_xlnm.Print_Area" localSheetId="26">'27-27.1'!$A$1:$G$17</definedName>
    <definedName name="_xlnm.Print_Area" localSheetId="28">'29-29.1'!$A$1:$G$18</definedName>
    <definedName name="_xlnm.Print_Area" localSheetId="2">'3'!$A$1:$U$20</definedName>
    <definedName name="_xlnm.Print_Area" localSheetId="3">'4'!$A$1:$U$20</definedName>
    <definedName name="_xlnm.Print_Area" localSheetId="4">'5'!$A$1:$G$29</definedName>
    <definedName name="_xlnm.Print_Area" localSheetId="5">'6'!$A$1:$G$37</definedName>
    <definedName name="_xlnm.Print_Area" localSheetId="6">'7-7.1'!$A$1:$H$31</definedName>
    <definedName name="_xlnm.Print_Area" localSheetId="7">'8'!$A$1:$H$15</definedName>
    <definedName name="_xlnm.Print_Area" localSheetId="8">'9'!$A$1:$G$78</definedName>
  </definedNames>
  <calcPr fullCalcOnLoad="1"/>
</workbook>
</file>

<file path=xl/sharedStrings.xml><?xml version="1.0" encoding="utf-8"?>
<sst xmlns="http://schemas.openxmlformats.org/spreadsheetml/2006/main" count="1767" uniqueCount="439">
  <si>
    <t>Chile</t>
  </si>
  <si>
    <t>Argentina</t>
  </si>
  <si>
    <t>Colombia</t>
  </si>
  <si>
    <t>TOTAL</t>
  </si>
  <si>
    <t>Chilectra</t>
  </si>
  <si>
    <t>Edesur</t>
  </si>
  <si>
    <t>Edelnor</t>
  </si>
  <si>
    <t>Coelce</t>
  </si>
  <si>
    <t>Ampla</t>
  </si>
  <si>
    <t>Cachoeira</t>
  </si>
  <si>
    <t>Cien</t>
  </si>
  <si>
    <t>Codensa</t>
  </si>
  <si>
    <t>Total</t>
  </si>
  <si>
    <t>Endesa Chile</t>
  </si>
  <si>
    <t>Endesa Fortaleza</t>
  </si>
  <si>
    <t>Chilectra S.A.</t>
  </si>
  <si>
    <t>Ampla (*)</t>
  </si>
  <si>
    <t>Coelce (*)</t>
  </si>
  <si>
    <t>Inmobiliaria Manso de Velasco Ltda.</t>
  </si>
  <si>
    <t>Others</t>
  </si>
  <si>
    <t>Brazil</t>
  </si>
  <si>
    <t>Peru</t>
  </si>
  <si>
    <t>ICT</t>
  </si>
  <si>
    <t>Cemsa</t>
  </si>
  <si>
    <t>Piura</t>
  </si>
  <si>
    <t>Table 1</t>
  </si>
  <si>
    <t>CONSOLIDATED INCOME STATEMENT</t>
  </si>
  <si>
    <t>(Million Ch$)</t>
  </si>
  <si>
    <t>(Thousand US$)</t>
  </si>
  <si>
    <t>Operating Income</t>
  </si>
  <si>
    <t>Table 2</t>
  </si>
  <si>
    <t>Operating Income by Businesses</t>
  </si>
  <si>
    <t>Generation and Transmission</t>
  </si>
  <si>
    <t>Distribution</t>
  </si>
  <si>
    <t>Million Ch$</t>
  </si>
  <si>
    <t>Chg%</t>
  </si>
  <si>
    <t>Th. US$</t>
  </si>
  <si>
    <t>Operating Revenues</t>
  </si>
  <si>
    <t>Operating Costs</t>
  </si>
  <si>
    <t>Eliminations and Others</t>
  </si>
  <si>
    <t>Consolidated</t>
  </si>
  <si>
    <t>Table 3</t>
  </si>
  <si>
    <t>Generation &amp; Transmission</t>
  </si>
  <si>
    <t>% of consolidated</t>
  </si>
  <si>
    <t>Table 4</t>
  </si>
  <si>
    <t>Table 5</t>
  </si>
  <si>
    <t>ASSETS</t>
  </si>
  <si>
    <t>Table 6</t>
  </si>
  <si>
    <t>LIABILITIES AND SHAREHOLDERS' EQUITY</t>
  </si>
  <si>
    <t>Table 7</t>
  </si>
  <si>
    <t>Table 8</t>
  </si>
  <si>
    <t>Thousand US$</t>
  </si>
  <si>
    <t>Table 9</t>
  </si>
  <si>
    <t>Table 10</t>
  </si>
  <si>
    <t>Cash Flow</t>
  </si>
  <si>
    <t>Interest Received</t>
  </si>
  <si>
    <t>Dividends Received</t>
  </si>
  <si>
    <t>Capital Reductions</t>
  </si>
  <si>
    <t>Total Cash Received</t>
  </si>
  <si>
    <t>Table 11</t>
  </si>
  <si>
    <t>Payments for Additions of Fixed Assets</t>
  </si>
  <si>
    <t>Depreciation</t>
  </si>
  <si>
    <t>Enersis holding and investment companies</t>
  </si>
  <si>
    <t>Table 12</t>
  </si>
  <si>
    <t>Table 13</t>
  </si>
  <si>
    <t>Table 15</t>
  </si>
  <si>
    <t>Table 16</t>
  </si>
  <si>
    <t>Table 17</t>
  </si>
  <si>
    <t>Table 18</t>
  </si>
  <si>
    <t>Table 19</t>
  </si>
  <si>
    <t>Table 20</t>
  </si>
  <si>
    <t>Table 21</t>
  </si>
  <si>
    <t>Table 22</t>
  </si>
  <si>
    <t>Table 23</t>
  </si>
  <si>
    <t>Table 24</t>
  </si>
  <si>
    <t>Table 25</t>
  </si>
  <si>
    <t>Table 26</t>
  </si>
  <si>
    <t>Table 27</t>
  </si>
  <si>
    <t>Dock Sud</t>
  </si>
  <si>
    <t>Table 29</t>
  </si>
  <si>
    <t xml:space="preserve"> </t>
  </si>
  <si>
    <t>9M2014</t>
  </si>
  <si>
    <t>9M2013</t>
  </si>
  <si>
    <t>Var 9M2013-9M2014</t>
  </si>
  <si>
    <t>Chg %</t>
  </si>
  <si>
    <t>Sales</t>
  </si>
  <si>
    <t>Energy sales</t>
  </si>
  <si>
    <t>Other sales</t>
  </si>
  <si>
    <t>Other services</t>
  </si>
  <si>
    <t>Other operating income</t>
  </si>
  <si>
    <t>Revenues</t>
  </si>
  <si>
    <t>Energy purchases</t>
  </si>
  <si>
    <t>Fuel consumption</t>
  </si>
  <si>
    <t>Transportation expenses</t>
  </si>
  <si>
    <t>Other variable costs</t>
  </si>
  <si>
    <t>Procurements and Services</t>
  </si>
  <si>
    <t>Contribution Margin</t>
  </si>
  <si>
    <t>Other work performed by entity and capitalized</t>
  </si>
  <si>
    <t>Employee benefits expense</t>
  </si>
  <si>
    <t>Other fixed operating expenses</t>
  </si>
  <si>
    <t>Gross Operating Income (EBITDA)</t>
  </si>
  <si>
    <t>Depreciation and amortization</t>
  </si>
  <si>
    <t>Reversal of impairment profit (impairment loss) recognized in profit or loss</t>
  </si>
  <si>
    <t>Net  Financial Income</t>
  </si>
  <si>
    <t>Financial income</t>
  </si>
  <si>
    <t>Financial costs</t>
  </si>
  <si>
    <t>Gain (Loss) for indexed assets and liabilities</t>
  </si>
  <si>
    <t>Foreign currency exchange differences, net</t>
  </si>
  <si>
    <t xml:space="preserve">Gains </t>
  </si>
  <si>
    <t>Losses</t>
  </si>
  <si>
    <t>Share of profit (loss) of associates accounted for using the equity method</t>
  </si>
  <si>
    <t>Net Income From Other Investments</t>
  </si>
  <si>
    <t>Net Income From Sale of Assets</t>
  </si>
  <si>
    <t>Net Income Before Taxes</t>
  </si>
  <si>
    <t>Income Tax</t>
  </si>
  <si>
    <t>NET INCOME ATTRIBUTABLE TO:</t>
  </si>
  <si>
    <t>Owners of parent</t>
  </si>
  <si>
    <t>Non-controlling interest</t>
  </si>
  <si>
    <t>Earning per share (Ch$ /share and US$ / ADR)</t>
  </si>
  <si>
    <t>% Physical Sales</t>
  </si>
  <si>
    <t>Residential</t>
  </si>
  <si>
    <t>Industrial</t>
  </si>
  <si>
    <t>Commercial</t>
  </si>
  <si>
    <t>Table 30</t>
  </si>
  <si>
    <t>Endesa Chile (*)</t>
  </si>
  <si>
    <t>Cachoeira (**)</t>
  </si>
  <si>
    <t>Fortaleza (***)</t>
  </si>
  <si>
    <t>Cien (**)</t>
  </si>
  <si>
    <t xml:space="preserve">Edesur </t>
  </si>
  <si>
    <t>Distrilima (Edelnor)</t>
  </si>
  <si>
    <t>EE Piura</t>
  </si>
  <si>
    <t>Enersis Holding and other investment vehicles</t>
  </si>
  <si>
    <t>Consolidation Adjustments</t>
  </si>
  <si>
    <t>Total Consolidation</t>
  </si>
  <si>
    <t>Table 30.1</t>
  </si>
  <si>
    <t>Cachoeira (*)</t>
  </si>
  <si>
    <t>Fortaleza (**)</t>
  </si>
  <si>
    <t>Cien (*)</t>
  </si>
  <si>
    <t>Investluz (Coelce)</t>
  </si>
  <si>
    <t>Procurement and Services</t>
  </si>
  <si>
    <t>Other Costs</t>
  </si>
  <si>
    <t>Depreciation and Amortization</t>
  </si>
  <si>
    <t>Figures may differ from those accounted under Peruvian GAAP.</t>
  </si>
  <si>
    <t>Table 29.1</t>
  </si>
  <si>
    <t>Customers (Th)</t>
  </si>
  <si>
    <t>GWh Sold</t>
  </si>
  <si>
    <t>Clients/Employee</t>
  </si>
  <si>
    <t>Energy Losses %</t>
  </si>
  <si>
    <t>Table 28</t>
  </si>
  <si>
    <t>EEPSA</t>
  </si>
  <si>
    <t>Table 28.1</t>
  </si>
  <si>
    <t>GWh Produced</t>
  </si>
  <si>
    <t xml:space="preserve">Market Share </t>
  </si>
  <si>
    <t>Edegel</t>
  </si>
  <si>
    <t>Table 27.1</t>
  </si>
  <si>
    <t>Figures may differ from those accounted under Colombian GAAP.</t>
  </si>
  <si>
    <t>Table 26.1</t>
  </si>
  <si>
    <t>Emgesa</t>
  </si>
  <si>
    <t>Table 25.1</t>
  </si>
  <si>
    <t>Total Revenues</t>
  </si>
  <si>
    <t>Reversal of impairment profit (loss) recognized in profit or loss</t>
  </si>
  <si>
    <t>Net Financial Income</t>
  </si>
  <si>
    <t>Financial expenses</t>
  </si>
  <si>
    <t>Income (Loss) for indexed assets and liabilities</t>
  </si>
  <si>
    <t xml:space="preserve">      Gains </t>
  </si>
  <si>
    <t xml:space="preserve">      Losses</t>
  </si>
  <si>
    <t>Net Income from Related Comp. Cons. by the Prop. Eq. Method</t>
  </si>
  <si>
    <t>Net Income from Other Investments</t>
  </si>
  <si>
    <t/>
  </si>
  <si>
    <t>Net Income from Sales of Assets</t>
  </si>
  <si>
    <t>Net Income before Taxes</t>
  </si>
  <si>
    <t>NET INCOME</t>
  </si>
  <si>
    <t>Net Income Attributable to Owners of the Company</t>
  </si>
  <si>
    <t>Net Income Attributable to Minority Interest</t>
  </si>
  <si>
    <t>-</t>
  </si>
  <si>
    <t>Table 24.1</t>
  </si>
  <si>
    <t>Chilean Electricity Business</t>
  </si>
  <si>
    <t>Table 23.1</t>
  </si>
  <si>
    <t>Figures may differ from those accounted under Brazilian GAAP.</t>
  </si>
  <si>
    <t>Table 21.1</t>
  </si>
  <si>
    <t>Table 20.1</t>
  </si>
  <si>
    <t>Fortaleza</t>
  </si>
  <si>
    <t>Table 18.1</t>
  </si>
  <si>
    <t>Table 17.1</t>
  </si>
  <si>
    <t>Endesa Brasil</t>
  </si>
  <si>
    <t>Figures may differ from those accounted under Argentine GAAP.</t>
  </si>
  <si>
    <t>Table 15.1</t>
  </si>
  <si>
    <t>Table 14</t>
  </si>
  <si>
    <t>Table 14.1</t>
  </si>
  <si>
    <t>El Chocón</t>
  </si>
  <si>
    <t>Table 13.1</t>
  </si>
  <si>
    <t>Endesa Costanera</t>
  </si>
  <si>
    <t>Table 12.1</t>
  </si>
  <si>
    <t>(*) includes intangible assets concessions</t>
  </si>
  <si>
    <t xml:space="preserve">Total </t>
  </si>
  <si>
    <t>CASH FLOW</t>
  </si>
  <si>
    <t>Collection classes provided by operating activities</t>
  </si>
  <si>
    <t>Proceeds from sales of goods and services</t>
  </si>
  <si>
    <t>Cash receipts from royalties, fees, commissions and other revenue</t>
  </si>
  <si>
    <t>Receipts from contracts held for purposes of dealing or trading</t>
  </si>
  <si>
    <t>Receipts from premiums and claims, annuities and other benefits from policies written</t>
  </si>
  <si>
    <t>Other cash receipts from operating activities</t>
  </si>
  <si>
    <t>Types of payments</t>
  </si>
  <si>
    <t>Payments to suppliers for goods and services</t>
  </si>
  <si>
    <t>Payments from contracts held for dealing or trading</t>
  </si>
  <si>
    <t>Payments to and on behalf of employees</t>
  </si>
  <si>
    <t>Payments for premiums and claims, annuities and other policy benefits underwritten</t>
  </si>
  <si>
    <t>Other payments for operating activities</t>
  </si>
  <si>
    <t>Dividends paid</t>
  </si>
  <si>
    <t>Dividends received</t>
  </si>
  <si>
    <t>Payments of interest classified as operating</t>
  </si>
  <si>
    <t>Proceeds of interest received classified as operating</t>
  </si>
  <si>
    <t>Income taxes refund (paid)</t>
  </si>
  <si>
    <t>Other inflows (outflows) of cash</t>
  </si>
  <si>
    <t>Net cash flows from (used in) operating activities</t>
  </si>
  <si>
    <t>Cash flows from (used in) investing activities</t>
  </si>
  <si>
    <t>Cash flows from losing control of subsidiaries or other businesses</t>
  </si>
  <si>
    <t>Cash flows used for control of subsidiaries or other businesses</t>
  </si>
  <si>
    <t>Acquisitions of associates</t>
  </si>
  <si>
    <t>Other cash receipts from sales of equity or debt instruments of other entities</t>
  </si>
  <si>
    <t>Other payments to acquire equity or debt instruments of other entities</t>
  </si>
  <si>
    <t>Other proceeds from the sale of interests in joint ventures</t>
  </si>
  <si>
    <t xml:space="preserve">Cash flows used for the purchase of non-controlling </t>
  </si>
  <si>
    <t>Loans to related companies</t>
  </si>
  <si>
    <t>Proceeds from sales of property, plant and equipment</t>
  </si>
  <si>
    <t>Purchase of property, plant and equipment</t>
  </si>
  <si>
    <t>Proceeds from sales of intangible assets</t>
  </si>
  <si>
    <t>Acquisitions of intangible assets</t>
  </si>
  <si>
    <t>Proceeds from other long term assets.</t>
  </si>
  <si>
    <t>Purchase of other long-term assets</t>
  </si>
  <si>
    <t>Prepayments and third party loans</t>
  </si>
  <si>
    <t>Proceeds from prepayments reimbursed and third party loans</t>
  </si>
  <si>
    <t>Payments arising from futures contracts, forwards, options and swap</t>
  </si>
  <si>
    <t>Cash receipts from futures contracts, forwards, options and swap</t>
  </si>
  <si>
    <t>Proceeds from related</t>
  </si>
  <si>
    <t>Net cash flows from (used in) investing activities</t>
  </si>
  <si>
    <t>Payments for changes in the ownership of subsidiaries that do not result in a loss of control</t>
  </si>
  <si>
    <t>Proceeds from shares issue</t>
  </si>
  <si>
    <t>Proceeds from issuance of other equity instruments</t>
  </si>
  <si>
    <t>Payments to acquire or redeem the shares of the entity</t>
  </si>
  <si>
    <t>Payments for other equity interests</t>
  </si>
  <si>
    <t>Total loan amounts from</t>
  </si>
  <si>
    <t>Proceeds from term loans</t>
  </si>
  <si>
    <t>Proceeds from short-term loans</t>
  </si>
  <si>
    <t xml:space="preserve">Repayments of borrowings </t>
  </si>
  <si>
    <t>Payments of loans</t>
  </si>
  <si>
    <t>Payments of finance lease liabilities</t>
  </si>
  <si>
    <t>Repayment of loans to related companies</t>
  </si>
  <si>
    <t>Proceeds from government grants</t>
  </si>
  <si>
    <t>Net cash flows from (used in) financing activities</t>
  </si>
  <si>
    <t>Net increase (decrease) in cash and cash equivalents, before the effect of changes in the exchange rate</t>
  </si>
  <si>
    <t xml:space="preserve">Effect of exchange rate changes on cash and cash equivalents </t>
  </si>
  <si>
    <t>Increase (decrease) in cash and cash equivalents</t>
  </si>
  <si>
    <t>Cash and cash equivalents at beginning of period</t>
  </si>
  <si>
    <t>Cash and cash equivalents at end of period</t>
  </si>
  <si>
    <t>Indicator</t>
  </si>
  <si>
    <t>Unit</t>
  </si>
  <si>
    <t>Change</t>
  </si>
  <si>
    <t>% Change</t>
  </si>
  <si>
    <t>Liquidity</t>
  </si>
  <si>
    <t>Current liquidity</t>
  </si>
  <si>
    <t>Times</t>
  </si>
  <si>
    <t>Acid ratio test (1)</t>
  </si>
  <si>
    <t>Working Capítal</t>
  </si>
  <si>
    <t>MMCh$</t>
  </si>
  <si>
    <t>N/A</t>
  </si>
  <si>
    <t>Leverage</t>
  </si>
  <si>
    <t>Short Term Debt</t>
  </si>
  <si>
    <t>%</t>
  </si>
  <si>
    <t>Long Term Debt</t>
  </si>
  <si>
    <t>Financial Expenses Coverage (2)</t>
  </si>
  <si>
    <t>Profitability</t>
  </si>
  <si>
    <t>Operating Income/Operating Revenues</t>
  </si>
  <si>
    <t>ROE (annualized)</t>
  </si>
  <si>
    <t>ROA (annualized)</t>
  </si>
  <si>
    <t>(1) Current assets net from inventories and advanced payments</t>
  </si>
  <si>
    <t>(2) Considers EBITDA divided by financial expenses</t>
  </si>
  <si>
    <t>Balance</t>
  </si>
  <si>
    <t>Enersis</t>
  </si>
  <si>
    <t>Costanera</t>
  </si>
  <si>
    <t>Endesa Argentina</t>
  </si>
  <si>
    <t>Docksud</t>
  </si>
  <si>
    <t>Chocón</t>
  </si>
  <si>
    <t>Hidroinvest</t>
  </si>
  <si>
    <t>Ctm</t>
  </si>
  <si>
    <t>Tesa</t>
  </si>
  <si>
    <t>Table 7.1</t>
  </si>
  <si>
    <t>As of September 30, 2014</t>
  </si>
  <si>
    <t>As of Dec 31, 2013</t>
  </si>
  <si>
    <t>CURRENT LIABILITIES</t>
  </si>
  <si>
    <t>Other current financial liabilities</t>
  </si>
  <si>
    <t>Trade and other current payables</t>
  </si>
  <si>
    <t>Accounts payable to related companies</t>
  </si>
  <si>
    <t>Other short-term provisions</t>
  </si>
  <si>
    <t>Current tax liabilities</t>
  </si>
  <si>
    <t>Current provisions for employee benefits</t>
  </si>
  <si>
    <t>Other current  non-financial liabilities</t>
  </si>
  <si>
    <t>Liabilities (or disposal groups) classified as held for sale</t>
  </si>
  <si>
    <t>Total Current Liabilities</t>
  </si>
  <si>
    <t>NON-CURRENT LIABILITIES</t>
  </si>
  <si>
    <t>Other non-current financial liabilities</t>
  </si>
  <si>
    <t>Non-current payables</t>
  </si>
  <si>
    <t>Other-long term provisions</t>
  </si>
  <si>
    <t>Deferred tax liabilities</t>
  </si>
  <si>
    <t>Non-current provisions for employee benefits</t>
  </si>
  <si>
    <t>Other non-current  non-financial liabilities</t>
  </si>
  <si>
    <t>Total Non-Current Liabilities</t>
  </si>
  <si>
    <t>SHAREHOLDERS' EQUITY</t>
  </si>
  <si>
    <t>Issued capital</t>
  </si>
  <si>
    <t>Retained earnings (losses)</t>
  </si>
  <si>
    <t>Share premium</t>
  </si>
  <si>
    <t>Other equity changes</t>
  </si>
  <si>
    <t>Reserves</t>
  </si>
  <si>
    <t>Equity Attributable to Shareholders of the Company</t>
  </si>
  <si>
    <t>Equity Attributable to Minority Interest</t>
  </si>
  <si>
    <t>Total Shareholders' Equity</t>
  </si>
  <si>
    <t>TOTAL LIABILITIES AND SHAREHOLDERS' EQUITY</t>
  </si>
  <si>
    <t>CURRENT ASSETS</t>
  </si>
  <si>
    <t>Cash and cash equivalents</t>
  </si>
  <si>
    <t>Other current financial assets</t>
  </si>
  <si>
    <t>Other current non-financial assets</t>
  </si>
  <si>
    <t>Trade and other current receivables</t>
  </si>
  <si>
    <t>Accounts receivable from related companies</t>
  </si>
  <si>
    <t>Inventories</t>
  </si>
  <si>
    <t>Current tax assets</t>
  </si>
  <si>
    <t xml:space="preserve">Non-current assets (or disposal groups) classified as held for sale </t>
  </si>
  <si>
    <t>Total Current Assets</t>
  </si>
  <si>
    <t>NON-CURRENT ASSETS</t>
  </si>
  <si>
    <t>Other non-current financial assets</t>
  </si>
  <si>
    <t>Other non-current non-financial assets</t>
  </si>
  <si>
    <t>Trade accounts receivables and other receivables, net</t>
  </si>
  <si>
    <t>Investment accounted for using equity method</t>
  </si>
  <si>
    <t>Intangible assets other than goodwill</t>
  </si>
  <si>
    <t>Goodwill</t>
  </si>
  <si>
    <t>Property, plant and equipment, net</t>
  </si>
  <si>
    <t>Investment properties</t>
  </si>
  <si>
    <t>Deferred tax assets</t>
  </si>
  <si>
    <t>Total Non-Current Assets</t>
  </si>
  <si>
    <t>TOTAL ASSETS</t>
  </si>
  <si>
    <t>Linea de Negocio</t>
  </si>
  <si>
    <t>Generación</t>
  </si>
  <si>
    <t>Distribución</t>
  </si>
  <si>
    <t>Eliminaciones y otros</t>
  </si>
  <si>
    <t>Totales</t>
  </si>
  <si>
    <t>ACTIVOS</t>
  </si>
  <si>
    <t>M$</t>
  </si>
  <si>
    <t>ACTIVOS CORRIENTES</t>
  </si>
  <si>
    <t>Efectivo y equivalentes al efectivo</t>
  </si>
  <si>
    <t>Otros activos financieros corrientes</t>
  </si>
  <si>
    <t>Otros activos no financieros, corriente</t>
  </si>
  <si>
    <t>Cuentas comerciales por cobrar y otras cuentas por cobrar corrientes</t>
  </si>
  <si>
    <t>Cuentas por cobrar a entidades relacionadas, corrientes</t>
  </si>
  <si>
    <t>Inventarios corrientes</t>
  </si>
  <si>
    <t>Activos por impuestos corrientes, corriente</t>
  </si>
  <si>
    <t>Activos no corrientes o grupos de activos para su disposición clasificados como mantenidos para la venta o como mantenidos para distribuir a los propietarios</t>
  </si>
  <si>
    <t xml:space="preserve">ACTIVOS NO CORRIENTES </t>
  </si>
  <si>
    <t>Otros activos financieros no corrientes</t>
  </si>
  <si>
    <t>Otros activos no financieros no corrientes</t>
  </si>
  <si>
    <t>Cuentas comerciales por cobrar y otras cuentas por cobrar no corrientes</t>
  </si>
  <si>
    <t>Cuentas por cobrar a entidades relacionadas, no corrientes</t>
  </si>
  <si>
    <t>Inversiones contabilizadas utilizando el método de la participación</t>
  </si>
  <si>
    <t>Activos intangibles distintos de la plusvalía</t>
  </si>
  <si>
    <t>Plusvalía</t>
  </si>
  <si>
    <t>Propiedades, planta y equipo</t>
  </si>
  <si>
    <t>Propiedad de inversión</t>
  </si>
  <si>
    <t>Activos por impuestos diferidos</t>
  </si>
  <si>
    <t>TOTAL ACTIVOS</t>
  </si>
  <si>
    <t>País</t>
  </si>
  <si>
    <t>PATRIMONIO NETO Y PASIVOS</t>
  </si>
  <si>
    <t>PASIVOS CORRIENTES</t>
  </si>
  <si>
    <t>Otros pasivos financieros corrientes</t>
  </si>
  <si>
    <t>Cuentas por pagar comerciales y otras cuentas por pagar</t>
  </si>
  <si>
    <t>Cuentas por pagar a entidades relacionadas corrientes</t>
  </si>
  <si>
    <t>Otras provisiones corrientes</t>
  </si>
  <si>
    <t>Pasivos por impuestos corrientes</t>
  </si>
  <si>
    <t>Provisiones por beneficios a los empleados corrientes</t>
  </si>
  <si>
    <t>Otros pasivos no financieros corrientes</t>
  </si>
  <si>
    <t>Pasivos incluidos en grupos de activos para su disposición clasificados como mantenidos para la venta</t>
  </si>
  <si>
    <t>PASIVOS NO CORRIENTES</t>
  </si>
  <si>
    <t>Otros pasivos financieros no corrientes</t>
  </si>
  <si>
    <t>Cuentas comerciales por pagar y otras cuentas por pagar no corrientes</t>
  </si>
  <si>
    <t>Cuentas por pagar a entidades relacionadas, no corrientes</t>
  </si>
  <si>
    <t>Otras provisiones no corrientes</t>
  </si>
  <si>
    <t>Pasivo por impuestos diferidos</t>
  </si>
  <si>
    <t>Provisiones por beneficios a los empleados no corrientes</t>
  </si>
  <si>
    <t>Otros pasivos no financieros no corrientes</t>
  </si>
  <si>
    <t>PATRIMONIO NETO</t>
  </si>
  <si>
    <t>Patrimonio atribuible a los propietarios de la controladora</t>
  </si>
  <si>
    <t>Capital emitido</t>
  </si>
  <si>
    <t>Ganancias (pérdidas) acumuladas</t>
  </si>
  <si>
    <t>Primas de emisión</t>
  </si>
  <si>
    <t>Acciones propias en cartera</t>
  </si>
  <si>
    <t>Otras participaciones en el patrimonio</t>
  </si>
  <si>
    <t>Otras reservas</t>
  </si>
  <si>
    <t>Participaciones no controladoras</t>
  </si>
  <si>
    <t>Total Patrimonio Neto y Pasivos</t>
  </si>
  <si>
    <t>ESTADO DE RESULTADOS INTEGRALES</t>
  </si>
  <si>
    <t xml:space="preserve">INGRESOS </t>
  </si>
  <si>
    <t>Ingresos de actividades ordinarias</t>
  </si>
  <si>
    <t>Ventas de energía</t>
  </si>
  <si>
    <t>Otras ventas</t>
  </si>
  <si>
    <t>Otras prestaciones de servicios</t>
  </si>
  <si>
    <t>Otros ingresos</t>
  </si>
  <si>
    <t>MATERIAS PRIMAS Y CONSUMIBLES UTILIZADOS</t>
  </si>
  <si>
    <t>Compras de energía</t>
  </si>
  <si>
    <t>Consumo de combustible</t>
  </si>
  <si>
    <t>Gastos de transporte</t>
  </si>
  <si>
    <t>Otros aprovisionamientos variables y servicios</t>
  </si>
  <si>
    <t>MARGEN DE CONTRIBUCIÓN</t>
  </si>
  <si>
    <t>Otros trabajos realizados por la entidad y capitalizados</t>
  </si>
  <si>
    <t>Gastos por beneficios a los empleados</t>
  </si>
  <si>
    <t>Otros gastos, por naturaleza</t>
  </si>
  <si>
    <t>RESULTADO BRUTO DE EXPLOTACIÓN</t>
  </si>
  <si>
    <t>Gasto por depreciación y amortización</t>
  </si>
  <si>
    <t>Pérdidas por deterioro de valor (reversiones de pérdidas por deterioro de valor) reconocidas en el resultado del periodo</t>
  </si>
  <si>
    <t>RESULTADO DE EXPLOTACIÓN</t>
  </si>
  <si>
    <t>RESULTADO FINANCIERO</t>
  </si>
  <si>
    <t>Ingresos financieros</t>
  </si>
  <si>
    <t>Costos financieros</t>
  </si>
  <si>
    <t>Resultados por Unidades de Reajuste</t>
  </si>
  <si>
    <t>Diferencias de cambio</t>
  </si>
  <si>
    <t>Positivas</t>
  </si>
  <si>
    <t>Negativas</t>
  </si>
  <si>
    <t>Participación en las ganancias (pérdidas) de asociadas y negocios conjuntos que se contabilicen utilizando el método de la participación</t>
  </si>
  <si>
    <t>Otras ganancias (pérdidas)</t>
  </si>
  <si>
    <t>Resultado de Otras Inversiones</t>
  </si>
  <si>
    <t>Resultados en Ventas de Activos</t>
  </si>
  <si>
    <t>Ganancia (pérdida), antes de impuestos</t>
  </si>
  <si>
    <t>Gasto (ingreso) por impuestos a las ganancias</t>
  </si>
  <si>
    <t>Ganancia (pérdida) procedente de operaciones continuadas</t>
  </si>
  <si>
    <t>Ganancia (Pérdida) de Operaciones Discontinuadas</t>
  </si>
  <si>
    <t>GANANCIA (PÉRDIDA)</t>
  </si>
  <si>
    <t xml:space="preserve">Ganancia (Pérdida) Atribuibles a </t>
  </si>
  <si>
    <t>Ganancia (pérdida), atribuible a los propietarios de la controladora</t>
  </si>
  <si>
    <t>Ganancia (pérdida), atribuible a participaciones no controladoras</t>
  </si>
  <si>
    <t>Brasil</t>
  </si>
  <si>
    <t>Perú</t>
  </si>
  <si>
    <t>Eliminaciones</t>
  </si>
  <si>
    <t>Línea de Negocio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</si>
</sst>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;\(0.0%\)"/>
    <numFmt numFmtId="174" formatCode="_(* #,##0.0_);_(* \(#,##0.0\);_(* &quot;-&quot;??_);_(@_)"/>
    <numFmt numFmtId="175" formatCode="#,##0_);[Black]\(#,##0\);&quot;-       &quot;"/>
    <numFmt numFmtId="176" formatCode="0.0%"/>
    <numFmt numFmtId="177" formatCode="#,##0_ ;[Red]\-#,##0\ "/>
    <numFmt numFmtId="178" formatCode="#,##0.0%;\(#,##0.0%\)"/>
    <numFmt numFmtId="179" formatCode="&quot;&quot;#,##0_);\(&quot;&quot;#,##0\)"/>
    <numFmt numFmtId="180" formatCode="_-* #,##0_-;\-* #,##0_-;_-* &quot;-&quot;??_-;_-@_-"/>
    <numFmt numFmtId="181" formatCode="yyyy"/>
    <numFmt numFmtId="182" formatCode="#,##0.00_);[Black]\(#,##0.00\);&quot;-       &quot;"/>
    <numFmt numFmtId="183" formatCode="#,##0.0_);[Black]\(#,##0.0\);&quot;-       &quot;"/>
    <numFmt numFmtId="184" formatCode="0.00%;\(0.00%\)"/>
    <numFmt numFmtId="185" formatCode="0.0\ \p\p.;\(0.0\ \p\p.\)"/>
    <numFmt numFmtId="186" formatCode="#,##0.00\ ;[Red]\(#,##0.00\)"/>
    <numFmt numFmtId="187" formatCode="_(* #,##0.000_);_(* \(#,##0.000\);_(* &quot;-&quot;??_);_(@_)"/>
    <numFmt numFmtId="188" formatCode="#,##0;\(#,##0\)"/>
    <numFmt numFmtId="189" formatCode="#,##0;\(#,##0.000\);&quot;-&quot;"/>
    <numFmt numFmtId="190" formatCode="#,##0_);\(#,##0\);&quot;-&quot;"/>
    <numFmt numFmtId="191" formatCode="#,##0.0;\(#,##0.0\);&quot;-&quot;"/>
    <numFmt numFmtId="192" formatCode="#,##0.0_)&quot; pp.&quot;;\(#,##0.0\)&quot; pp.&quot;;&quot;-&quot;"/>
    <numFmt numFmtId="193" formatCode="#,##0_);\(#,##0\);&quot;-       &quot;"/>
    <numFmt numFmtId="194" formatCode="#,##0;\(#,##0\);&quot;-&quot;"/>
    <numFmt numFmtId="195" formatCode="0.000%"/>
    <numFmt numFmtId="196" formatCode="#,##0.000_);[Black]\(#,##0.000\);&quot;-       &quot;"/>
    <numFmt numFmtId="197" formatCode="0%;\(0%\)"/>
    <numFmt numFmtId="198" formatCode="_(* #,##0.000000_);_(* \(#,##0.000000\);_(* &quot;-&quot;??_);_(@_)"/>
    <numFmt numFmtId="199" formatCode="_-* #,##0.0_-;\-* #,##0.0_-;_-* &quot;-&quot;??_-;_-@_-"/>
    <numFmt numFmtId="200" formatCode="0.0%_);\(0.0%\)"/>
    <numFmt numFmtId="201" formatCode="#,##0.0000_);[Red]\(#,##0.0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u val="single"/>
      <sz val="10"/>
      <color indexed="18"/>
      <name val="Arial Narrow"/>
      <family val="2"/>
    </font>
    <font>
      <b/>
      <sz val="10"/>
      <color indexed="62"/>
      <name val="Arial Narrow"/>
      <family val="2"/>
    </font>
    <font>
      <sz val="10"/>
      <color indexed="1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8"/>
      <name val="Calibri"/>
      <family val="2"/>
    </font>
    <font>
      <b/>
      <i/>
      <sz val="18"/>
      <color indexed="40"/>
      <name val="Arial Narrow"/>
      <family val="2"/>
    </font>
    <font>
      <sz val="10"/>
      <color indexed="30"/>
      <name val="Arial Narrow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i/>
      <sz val="18"/>
      <color indexed="40"/>
      <name val="Calibri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9"/>
      <color indexed="8"/>
      <name val="Arial Narrow"/>
      <family val="2"/>
    </font>
    <font>
      <sz val="11"/>
      <name val="Tahoma"/>
      <family val="2"/>
    </font>
    <font>
      <sz val="9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B050"/>
      <name val="Calibri"/>
      <family val="2"/>
    </font>
    <font>
      <sz val="8"/>
      <color theme="0"/>
      <name val="Calibri"/>
      <family val="2"/>
    </font>
    <font>
      <sz val="10"/>
      <color theme="1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>
        <color indexed="63"/>
      </left>
      <right style="medium"/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Font="0" applyFill="0" applyBorder="0" applyAlignment="0"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2" fillId="0" borderId="8" applyNumberFormat="0" applyFill="0" applyAlignment="0" applyProtection="0"/>
    <xf numFmtId="0" fontId="64" fillId="0" borderId="9" applyNumberFormat="0" applyFill="0" applyAlignment="0" applyProtection="0"/>
  </cellStyleXfs>
  <cellXfs count="441">
    <xf numFmtId="0" fontId="0" fillId="0" borderId="0" xfId="0" applyFont="1" applyAlignment="1">
      <alignment/>
    </xf>
    <xf numFmtId="0" fontId="4" fillId="33" borderId="10" xfId="37" applyFont="1" applyFill="1" applyBorder="1" applyAlignment="1">
      <alignment horizontal="left" vertical="center"/>
      <protection/>
    </xf>
    <xf numFmtId="0" fontId="6" fillId="33" borderId="11" xfId="37" applyFont="1" applyFill="1" applyBorder="1" applyAlignment="1">
      <alignment horizontal="center"/>
      <protection/>
    </xf>
    <xf numFmtId="0" fontId="4" fillId="33" borderId="12" xfId="37" applyFont="1" applyFill="1" applyBorder="1" applyAlignment="1">
      <alignment horizontal="left" vertical="center"/>
      <protection/>
    </xf>
    <xf numFmtId="0" fontId="4" fillId="33" borderId="13" xfId="37" applyFont="1" applyFill="1" applyBorder="1" applyAlignment="1">
      <alignment vertical="center"/>
      <protection/>
    </xf>
    <xf numFmtId="0" fontId="0" fillId="34" borderId="0" xfId="0" applyFill="1" applyAlignment="1">
      <alignment/>
    </xf>
    <xf numFmtId="0" fontId="7" fillId="33" borderId="10" xfId="39" applyFont="1" applyFill="1" applyBorder="1" applyAlignment="1">
      <alignment horizontal="center" vertical="center"/>
      <protection/>
    </xf>
    <xf numFmtId="0" fontId="4" fillId="33" borderId="0" xfId="39" applyFont="1" applyFill="1" applyBorder="1" applyAlignment="1">
      <alignment horizontal="center" vertical="center"/>
      <protection/>
    </xf>
    <xf numFmtId="0" fontId="4" fillId="33" borderId="14" xfId="37" applyFont="1" applyFill="1" applyBorder="1" applyAlignment="1">
      <alignment horizontal="center"/>
      <protection/>
    </xf>
    <xf numFmtId="0" fontId="4" fillId="33" borderId="0" xfId="37" applyFont="1" applyFill="1" applyBorder="1" applyAlignment="1">
      <alignment horizontal="center"/>
      <protection/>
    </xf>
    <xf numFmtId="0" fontId="3" fillId="34" borderId="0" xfId="39" applyFont="1" applyFill="1" applyBorder="1" applyAlignment="1">
      <alignment vertical="center"/>
      <protection/>
    </xf>
    <xf numFmtId="175" fontId="3" fillId="34" borderId="0" xfId="39" applyNumberFormat="1" applyFont="1" applyFill="1" applyBorder="1" applyAlignment="1">
      <alignment horizontal="right" vertical="center"/>
      <protection/>
    </xf>
    <xf numFmtId="0" fontId="8" fillId="34" borderId="13" xfId="39" applyFont="1" applyFill="1" applyBorder="1" applyAlignment="1">
      <alignment vertical="center"/>
      <protection/>
    </xf>
    <xf numFmtId="175" fontId="8" fillId="34" borderId="13" xfId="39" applyNumberFormat="1" applyFont="1" applyFill="1" applyBorder="1" applyAlignment="1">
      <alignment vertical="center"/>
      <protection/>
    </xf>
    <xf numFmtId="0" fontId="3" fillId="34" borderId="10" xfId="39" applyFont="1" applyFill="1" applyBorder="1" applyAlignment="1">
      <alignment vertical="center"/>
      <protection/>
    </xf>
    <xf numFmtId="0" fontId="3" fillId="34" borderId="12" xfId="39" applyFont="1" applyFill="1" applyBorder="1" applyAlignment="1">
      <alignment vertical="center"/>
      <protection/>
    </xf>
    <xf numFmtId="9" fontId="3" fillId="34" borderId="12" xfId="69" applyFont="1" applyFill="1" applyBorder="1" applyAlignment="1">
      <alignment horizontal="right" vertical="center"/>
    </xf>
    <xf numFmtId="0" fontId="0" fillId="34" borderId="13" xfId="0" applyFill="1" applyBorder="1" applyAlignment="1">
      <alignment/>
    </xf>
    <xf numFmtId="9" fontId="3" fillId="34" borderId="13" xfId="69" applyFont="1" applyFill="1" applyBorder="1" applyAlignment="1">
      <alignment horizontal="right" vertical="center"/>
    </xf>
    <xf numFmtId="0" fontId="8" fillId="34" borderId="12" xfId="39" applyFont="1" applyFill="1" applyBorder="1" applyAlignment="1">
      <alignment vertical="center"/>
      <protection/>
    </xf>
    <xf numFmtId="175" fontId="8" fillId="34" borderId="12" xfId="39" applyNumberFormat="1" applyFont="1" applyFill="1" applyBorder="1" applyAlignment="1">
      <alignment horizontal="right" vertical="center"/>
      <protection/>
    </xf>
    <xf numFmtId="17" fontId="4" fillId="33" borderId="10" xfId="37" applyNumberFormat="1" applyFont="1" applyFill="1" applyBorder="1" applyAlignment="1">
      <alignment horizontal="left" vertical="center" wrapText="1"/>
      <protection/>
    </xf>
    <xf numFmtId="17" fontId="4" fillId="34" borderId="13" xfId="37" applyNumberFormat="1" applyFont="1" applyFill="1" applyBorder="1" applyAlignment="1">
      <alignment horizontal="left" vertical="center" wrapText="1"/>
      <protection/>
    </xf>
    <xf numFmtId="3" fontId="4" fillId="34" borderId="13" xfId="37" applyNumberFormat="1" applyFont="1" applyFill="1" applyBorder="1" applyAlignment="1">
      <alignment horizontal="right" vertical="center" wrapText="1"/>
      <protection/>
    </xf>
    <xf numFmtId="17" fontId="4" fillId="33" borderId="13" xfId="37" applyNumberFormat="1" applyFont="1" applyFill="1" applyBorder="1" applyAlignment="1">
      <alignment horizontal="left" vertical="center" wrapText="1"/>
      <protection/>
    </xf>
    <xf numFmtId="3" fontId="4" fillId="33" borderId="13" xfId="37" applyNumberFormat="1" applyFont="1" applyFill="1" applyBorder="1" applyAlignment="1">
      <alignment horizontal="right" vertical="center" wrapText="1"/>
      <protection/>
    </xf>
    <xf numFmtId="3" fontId="4" fillId="34" borderId="0" xfId="37" applyNumberFormat="1" applyFont="1" applyFill="1" applyBorder="1" applyAlignment="1">
      <alignment horizontal="right" vertical="center" wrapText="1"/>
      <protection/>
    </xf>
    <xf numFmtId="0" fontId="4" fillId="33" borderId="10" xfId="37" applyFont="1" applyFill="1" applyBorder="1" applyAlignment="1">
      <alignment vertical="center"/>
      <protection/>
    </xf>
    <xf numFmtId="0" fontId="4" fillId="33" borderId="12" xfId="37" applyFont="1" applyFill="1" applyBorder="1" applyAlignment="1">
      <alignment vertical="center"/>
      <protection/>
    </xf>
    <xf numFmtId="17" fontId="6" fillId="33" borderId="10" xfId="37" applyNumberFormat="1" applyFont="1" applyFill="1" applyBorder="1" applyAlignment="1">
      <alignment horizontal="center" vertical="center" wrapText="1"/>
      <protection/>
    </xf>
    <xf numFmtId="17" fontId="6" fillId="33" borderId="0" xfId="37" applyNumberFormat="1" applyFont="1" applyFill="1" applyBorder="1" applyAlignment="1">
      <alignment horizontal="center" vertical="center" wrapText="1"/>
      <protection/>
    </xf>
    <xf numFmtId="17" fontId="6" fillId="33" borderId="12" xfId="37" applyNumberFormat="1" applyFont="1" applyFill="1" applyBorder="1" applyAlignment="1">
      <alignment horizontal="left" vertical="center"/>
      <protection/>
    </xf>
    <xf numFmtId="0" fontId="6" fillId="33" borderId="12" xfId="37" applyNumberFormat="1" applyFont="1" applyFill="1" applyBorder="1" applyAlignment="1">
      <alignment horizontal="center" vertical="center"/>
      <protection/>
    </xf>
    <xf numFmtId="0" fontId="6" fillId="33" borderId="13" xfId="66" applyFont="1" applyFill="1" applyBorder="1" applyAlignment="1">
      <alignment vertical="center"/>
      <protection/>
    </xf>
    <xf numFmtId="175" fontId="6" fillId="33" borderId="13" xfId="37" applyNumberFormat="1" applyFont="1" applyFill="1" applyBorder="1" applyAlignment="1">
      <alignment vertical="center"/>
      <protection/>
    </xf>
    <xf numFmtId="0" fontId="6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172" fontId="6" fillId="33" borderId="13" xfId="0" applyNumberFormat="1" applyFont="1" applyFill="1" applyBorder="1" applyAlignment="1">
      <alignment/>
    </xf>
    <xf numFmtId="173" fontId="6" fillId="33" borderId="13" xfId="70" applyNumberFormat="1" applyFont="1" applyFill="1" applyBorder="1" applyAlignment="1">
      <alignment horizontal="right"/>
    </xf>
    <xf numFmtId="17" fontId="3" fillId="34" borderId="12" xfId="37" applyNumberFormat="1" applyFont="1" applyFill="1" applyBorder="1">
      <alignment/>
      <protection/>
    </xf>
    <xf numFmtId="0" fontId="3" fillId="34" borderId="0" xfId="0" applyFont="1" applyFill="1" applyBorder="1" applyAlignment="1">
      <alignment/>
    </xf>
    <xf numFmtId="0" fontId="6" fillId="33" borderId="12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6" fillId="33" borderId="13" xfId="37" applyFont="1" applyFill="1" applyBorder="1" applyAlignment="1">
      <alignment vertical="center"/>
      <protection/>
    </xf>
    <xf numFmtId="173" fontId="8" fillId="34" borderId="12" xfId="69" applyNumberFormat="1" applyFont="1" applyFill="1" applyBorder="1" applyAlignment="1">
      <alignment horizontal="right" vertical="center"/>
    </xf>
    <xf numFmtId="173" fontId="3" fillId="34" borderId="10" xfId="69" applyNumberFormat="1" applyFont="1" applyFill="1" applyBorder="1" applyAlignment="1">
      <alignment horizontal="right" vertical="center"/>
    </xf>
    <xf numFmtId="173" fontId="3" fillId="34" borderId="13" xfId="69" applyNumberFormat="1" applyFont="1" applyFill="1" applyBorder="1" applyAlignment="1">
      <alignment horizontal="right" vertical="center"/>
    </xf>
    <xf numFmtId="173" fontId="8" fillId="34" borderId="13" xfId="69" applyNumberFormat="1" applyFont="1" applyFill="1" applyBorder="1" applyAlignment="1">
      <alignment horizontal="right" vertical="center"/>
    </xf>
    <xf numFmtId="0" fontId="10" fillId="34" borderId="0" xfId="0" applyFont="1" applyFill="1" applyAlignment="1">
      <alignment horizontal="right"/>
    </xf>
    <xf numFmtId="0" fontId="11" fillId="34" borderId="0" xfId="0" applyFont="1" applyFill="1" applyAlignment="1">
      <alignment horizontal="right" wrapText="1"/>
    </xf>
    <xf numFmtId="0" fontId="11" fillId="33" borderId="15" xfId="0" applyFont="1" applyFill="1" applyBorder="1" applyAlignment="1">
      <alignment/>
    </xf>
    <xf numFmtId="0" fontId="11" fillId="33" borderId="15" xfId="0" applyFont="1" applyFill="1" applyBorder="1" applyAlignment="1">
      <alignment horizontal="right"/>
    </xf>
    <xf numFmtId="0" fontId="11" fillId="34" borderId="16" xfId="0" applyFont="1" applyFill="1" applyBorder="1" applyAlignment="1">
      <alignment/>
    </xf>
    <xf numFmtId="0" fontId="10" fillId="34" borderId="0" xfId="0" applyFont="1" applyFill="1" applyBorder="1" applyAlignment="1">
      <alignment horizontal="left" indent="4"/>
    </xf>
    <xf numFmtId="0" fontId="10" fillId="34" borderId="17" xfId="0" applyFont="1" applyFill="1" applyBorder="1" applyAlignment="1">
      <alignment horizontal="left" indent="4"/>
    </xf>
    <xf numFmtId="0" fontId="13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4" fillId="33" borderId="11" xfId="37" applyFont="1" applyFill="1" applyBorder="1" applyAlignment="1">
      <alignment horizontal="center" vertical="center"/>
      <protection/>
    </xf>
    <xf numFmtId="175" fontId="3" fillId="35" borderId="0" xfId="54" applyNumberFormat="1" applyFont="1" applyFill="1" applyBorder="1" applyAlignment="1">
      <alignment horizontal="left"/>
    </xf>
    <xf numFmtId="175" fontId="3" fillId="35" borderId="0" xfId="54" applyNumberFormat="1" applyFont="1" applyFill="1" applyBorder="1" applyAlignment="1">
      <alignment horizontal="left" indent="4"/>
    </xf>
    <xf numFmtId="0" fontId="6" fillId="35" borderId="13" xfId="37" applyFont="1" applyFill="1" applyBorder="1" applyAlignment="1">
      <alignment vertical="center"/>
      <protection/>
    </xf>
    <xf numFmtId="0" fontId="6" fillId="35" borderId="0" xfId="37" applyFont="1" applyFill="1" applyBorder="1" applyAlignment="1">
      <alignment vertical="center"/>
      <protection/>
    </xf>
    <xf numFmtId="175" fontId="3" fillId="34" borderId="0" xfId="54" applyNumberFormat="1" applyFont="1" applyFill="1" applyBorder="1" applyAlignment="1">
      <alignment horizontal="left"/>
    </xf>
    <xf numFmtId="175" fontId="3" fillId="34" borderId="0" xfId="54" applyNumberFormat="1" applyFont="1" applyFill="1" applyBorder="1" applyAlignment="1">
      <alignment/>
    </xf>
    <xf numFmtId="175" fontId="6" fillId="35" borderId="0" xfId="54" applyNumberFormat="1" applyFont="1" applyFill="1" applyBorder="1" applyAlignment="1">
      <alignment horizontal="left"/>
    </xf>
    <xf numFmtId="0" fontId="16" fillId="0" borderId="0" xfId="0" applyFont="1" applyAlignment="1">
      <alignment/>
    </xf>
    <xf numFmtId="175" fontId="6" fillId="34" borderId="0" xfId="54" applyNumberFormat="1" applyFont="1" applyFill="1" applyBorder="1" applyAlignment="1">
      <alignment/>
    </xf>
    <xf numFmtId="173" fontId="3" fillId="34" borderId="0" xfId="69" applyNumberFormat="1" applyFont="1" applyFill="1" applyBorder="1" applyAlignment="1">
      <alignment horizontal="right" vertical="center"/>
    </xf>
    <xf numFmtId="173" fontId="3" fillId="34" borderId="12" xfId="69" applyNumberFormat="1" applyFont="1" applyFill="1" applyBorder="1" applyAlignment="1">
      <alignment horizontal="right" vertical="center"/>
    </xf>
    <xf numFmtId="175" fontId="3" fillId="34" borderId="10" xfId="39" applyNumberFormat="1" applyFont="1" applyFill="1" applyBorder="1" applyAlignment="1">
      <alignment horizontal="right" vertical="center"/>
      <protection/>
    </xf>
    <xf numFmtId="0" fontId="14" fillId="34" borderId="0" xfId="0" applyFont="1" applyFill="1" applyAlignment="1">
      <alignment horizontal="center"/>
    </xf>
    <xf numFmtId="0" fontId="16" fillId="34" borderId="0" xfId="0" applyFont="1" applyFill="1" applyAlignment="1">
      <alignment/>
    </xf>
    <xf numFmtId="17" fontId="4" fillId="33" borderId="12" xfId="37" applyNumberFormat="1" applyFont="1" applyFill="1" applyBorder="1" applyAlignment="1">
      <alignment horizontal="left" vertical="center" wrapText="1"/>
      <protection/>
    </xf>
    <xf numFmtId="172" fontId="4" fillId="34" borderId="13" xfId="51" applyNumberFormat="1" applyFont="1" applyFill="1" applyBorder="1" applyAlignment="1" applyProtection="1">
      <alignment horizontal="right" vertical="center"/>
      <protection/>
    </xf>
    <xf numFmtId="178" fontId="4" fillId="34" borderId="13" xfId="69" applyNumberFormat="1" applyFont="1" applyFill="1" applyBorder="1" applyAlignment="1" applyProtection="1">
      <alignment horizontal="right" vertical="center"/>
      <protection/>
    </xf>
    <xf numFmtId="178" fontId="4" fillId="34" borderId="0" xfId="69" applyNumberFormat="1" applyFont="1" applyFill="1" applyBorder="1" applyAlignment="1" applyProtection="1">
      <alignment horizontal="right" vertical="center"/>
      <protection/>
    </xf>
    <xf numFmtId="17" fontId="6" fillId="34" borderId="0" xfId="37" applyNumberFormat="1" applyFont="1" applyFill="1" applyBorder="1" applyAlignment="1">
      <alignment horizontal="left" vertical="center" wrapText="1"/>
      <protection/>
    </xf>
    <xf numFmtId="172" fontId="4" fillId="34" borderId="0" xfId="51" applyNumberFormat="1" applyFont="1" applyFill="1" applyBorder="1" applyAlignment="1" applyProtection="1">
      <alignment horizontal="right" vertical="center"/>
      <protection/>
    </xf>
    <xf numFmtId="172" fontId="4" fillId="33" borderId="13" xfId="51" applyNumberFormat="1" applyFont="1" applyFill="1" applyBorder="1" applyAlignment="1" applyProtection="1">
      <alignment horizontal="right" vertical="center"/>
      <protection/>
    </xf>
    <xf numFmtId="178" fontId="4" fillId="33" borderId="13" xfId="69" applyNumberFormat="1" applyFont="1" applyFill="1" applyBorder="1" applyAlignment="1" applyProtection="1">
      <alignment horizontal="right" vertical="center"/>
      <protection/>
    </xf>
    <xf numFmtId="175" fontId="3" fillId="34" borderId="0" xfId="54" applyNumberFormat="1" applyFont="1" applyFill="1" applyBorder="1" applyAlignment="1">
      <alignment horizontal="left" indent="4"/>
    </xf>
    <xf numFmtId="175" fontId="6" fillId="34" borderId="0" xfId="54" applyNumberFormat="1" applyFont="1" applyFill="1" applyBorder="1" applyAlignment="1">
      <alignment horizontal="left" indent="4"/>
    </xf>
    <xf numFmtId="0" fontId="3" fillId="34" borderId="0" xfId="37" applyFont="1" applyFill="1" applyBorder="1">
      <alignment/>
      <protection/>
    </xf>
    <xf numFmtId="193" fontId="8" fillId="34" borderId="13" xfId="39" applyNumberFormat="1" applyFont="1" applyFill="1" applyBorder="1" applyAlignment="1">
      <alignment vertical="center"/>
      <protection/>
    </xf>
    <xf numFmtId="0" fontId="6" fillId="0" borderId="0" xfId="37" applyFont="1" applyFill="1" applyBorder="1" applyAlignment="1">
      <alignment/>
      <protection/>
    </xf>
    <xf numFmtId="0" fontId="3" fillId="0" borderId="0" xfId="37" applyFont="1" applyFill="1" applyBorder="1" applyAlignment="1">
      <alignment/>
      <protection/>
    </xf>
    <xf numFmtId="173" fontId="4" fillId="33" borderId="13" xfId="69" applyNumberFormat="1" applyFont="1" applyFill="1" applyBorder="1" applyAlignment="1" applyProtection="1">
      <alignment horizontal="right"/>
      <protection/>
    </xf>
    <xf numFmtId="178" fontId="4" fillId="34" borderId="0" xfId="69" applyNumberFormat="1" applyFont="1" applyFill="1" applyBorder="1" applyAlignment="1" applyProtection="1">
      <alignment horizontal="right"/>
      <protection/>
    </xf>
    <xf numFmtId="0" fontId="5" fillId="34" borderId="0" xfId="0" applyFont="1" applyFill="1" applyAlignment="1">
      <alignment/>
    </xf>
    <xf numFmtId="0" fontId="3" fillId="33" borderId="10" xfId="37" applyFont="1" applyFill="1" applyBorder="1">
      <alignment/>
      <protection/>
    </xf>
    <xf numFmtId="17" fontId="6" fillId="33" borderId="11" xfId="37" applyNumberFormat="1" applyFont="1" applyFill="1" applyBorder="1" applyAlignment="1">
      <alignment horizontal="centerContinuous" vertical="center" wrapText="1"/>
      <protection/>
    </xf>
    <xf numFmtId="17" fontId="6" fillId="33" borderId="11" xfId="37" applyNumberFormat="1" applyFont="1" applyFill="1" applyBorder="1" applyAlignment="1">
      <alignment horizontal="centerContinuous" vertical="center"/>
      <protection/>
    </xf>
    <xf numFmtId="0" fontId="3" fillId="33" borderId="0" xfId="37" applyFont="1" applyFill="1" applyBorder="1">
      <alignment/>
      <protection/>
    </xf>
    <xf numFmtId="17" fontId="6" fillId="33" borderId="0" xfId="37" applyNumberFormat="1" applyFont="1" applyFill="1" applyBorder="1" applyAlignment="1">
      <alignment horizontal="centerContinuous" vertical="center" wrapText="1"/>
      <protection/>
    </xf>
    <xf numFmtId="17" fontId="6" fillId="33" borderId="0" xfId="37" applyNumberFormat="1" applyFont="1" applyFill="1" applyBorder="1" applyAlignment="1">
      <alignment horizontal="centerContinuous" vertical="center"/>
      <protection/>
    </xf>
    <xf numFmtId="0" fontId="6" fillId="33" borderId="12" xfId="37" applyNumberFormat="1" applyFont="1" applyFill="1" applyBorder="1" applyAlignment="1">
      <alignment horizontal="justify" vertical="center"/>
      <protection/>
    </xf>
    <xf numFmtId="0" fontId="3" fillId="34" borderId="0" xfId="66" applyFont="1" applyFill="1" applyBorder="1" applyAlignment="1">
      <alignment vertical="center"/>
      <protection/>
    </xf>
    <xf numFmtId="0" fontId="6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/>
    </xf>
    <xf numFmtId="172" fontId="3" fillId="34" borderId="0" xfId="58" applyNumberFormat="1" applyFont="1" applyFill="1" applyBorder="1" applyAlignment="1">
      <alignment/>
    </xf>
    <xf numFmtId="173" fontId="3" fillId="34" borderId="0" xfId="69" applyNumberFormat="1" applyFont="1" applyFill="1" applyBorder="1" applyAlignment="1">
      <alignment horizontal="right"/>
    </xf>
    <xf numFmtId="0" fontId="1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/>
    </xf>
    <xf numFmtId="172" fontId="6" fillId="34" borderId="0" xfId="58" applyNumberFormat="1" applyFont="1" applyFill="1" applyBorder="1" applyAlignment="1">
      <alignment/>
    </xf>
    <xf numFmtId="0" fontId="6" fillId="33" borderId="13" xfId="0" applyFont="1" applyFill="1" applyBorder="1" applyAlignment="1">
      <alignment/>
    </xf>
    <xf numFmtId="173" fontId="6" fillId="33" borderId="13" xfId="69" applyNumberFormat="1" applyFont="1" applyFill="1" applyBorder="1" applyAlignment="1">
      <alignment horizontal="right"/>
    </xf>
    <xf numFmtId="17" fontId="3" fillId="34" borderId="0" xfId="37" applyNumberFormat="1" applyFont="1" applyFill="1" applyBorder="1">
      <alignment/>
      <protection/>
    </xf>
    <xf numFmtId="3" fontId="3" fillId="34" borderId="0" xfId="37" applyNumberFormat="1" applyFont="1" applyFill="1" applyBorder="1" applyAlignment="1">
      <alignment horizontal="right"/>
      <protection/>
    </xf>
    <xf numFmtId="172" fontId="3" fillId="34" borderId="0" xfId="59" applyNumberFormat="1" applyFont="1" applyFill="1" applyBorder="1" applyAlignment="1">
      <alignment/>
    </xf>
    <xf numFmtId="176" fontId="3" fillId="34" borderId="12" xfId="69" applyNumberFormat="1" applyFont="1" applyFill="1" applyBorder="1" applyAlignment="1">
      <alignment horizontal="right"/>
    </xf>
    <xf numFmtId="192" fontId="3" fillId="34" borderId="12" xfId="51" applyNumberFormat="1" applyFont="1" applyFill="1" applyBorder="1" applyAlignment="1">
      <alignment horizontal="right"/>
    </xf>
    <xf numFmtId="0" fontId="16" fillId="34" borderId="0" xfId="0" applyFont="1" applyFill="1" applyBorder="1" applyAlignment="1">
      <alignment horizontal="center"/>
    </xf>
    <xf numFmtId="172" fontId="3" fillId="34" borderId="0" xfId="51" applyNumberFormat="1" applyFont="1" applyFill="1" applyBorder="1" applyAlignment="1">
      <alignment/>
    </xf>
    <xf numFmtId="175" fontId="3" fillId="34" borderId="0" xfId="51" applyNumberFormat="1" applyFont="1" applyFill="1" applyBorder="1" applyAlignment="1">
      <alignment/>
    </xf>
    <xf numFmtId="173" fontId="3" fillId="34" borderId="0" xfId="70" applyNumberFormat="1" applyFont="1" applyFill="1" applyBorder="1" applyAlignment="1">
      <alignment horizontal="right"/>
    </xf>
    <xf numFmtId="0" fontId="3" fillId="34" borderId="0" xfId="67" applyFont="1" applyFill="1">
      <alignment/>
      <protection/>
    </xf>
    <xf numFmtId="172" fontId="6" fillId="34" borderId="0" xfId="51" applyNumberFormat="1" applyFont="1" applyFill="1" applyBorder="1" applyAlignment="1">
      <alignment/>
    </xf>
    <xf numFmtId="175" fontId="6" fillId="34" borderId="0" xfId="51" applyNumberFormat="1" applyFont="1" applyFill="1" applyBorder="1" applyAlignment="1">
      <alignment/>
    </xf>
    <xf numFmtId="173" fontId="6" fillId="34" borderId="0" xfId="70" applyNumberFormat="1" applyFont="1" applyFill="1" applyBorder="1" applyAlignment="1">
      <alignment horizontal="right"/>
    </xf>
    <xf numFmtId="175" fontId="6" fillId="33" borderId="13" xfId="0" applyNumberFormat="1" applyFont="1" applyFill="1" applyBorder="1" applyAlignment="1">
      <alignment/>
    </xf>
    <xf numFmtId="0" fontId="6" fillId="34" borderId="0" xfId="37" applyFont="1" applyFill="1" applyAlignment="1">
      <alignment vertical="center"/>
      <protection/>
    </xf>
    <xf numFmtId="0" fontId="3" fillId="34" borderId="0" xfId="37" applyFont="1" applyFill="1" applyBorder="1" applyAlignment="1">
      <alignment horizontal="left" vertical="center" indent="1"/>
      <protection/>
    </xf>
    <xf numFmtId="0" fontId="3" fillId="34" borderId="0" xfId="37" applyFont="1" applyFill="1" applyBorder="1" applyAlignment="1">
      <alignment horizontal="left" vertical="center" indent="2"/>
      <protection/>
    </xf>
    <xf numFmtId="0" fontId="6" fillId="34" borderId="0" xfId="37" applyFont="1" applyFill="1" applyBorder="1" applyAlignment="1">
      <alignment horizontal="left" vertical="center"/>
      <protection/>
    </xf>
    <xf numFmtId="0" fontId="6" fillId="34" borderId="0" xfId="67" applyFont="1" applyFill="1">
      <alignment/>
      <protection/>
    </xf>
    <xf numFmtId="0" fontId="3" fillId="34" borderId="0" xfId="38" applyFont="1" applyFill="1" applyBorder="1" applyAlignment="1">
      <alignment horizontal="left" indent="4"/>
      <protection/>
    </xf>
    <xf numFmtId="0" fontId="6" fillId="34" borderId="13" xfId="37" applyFont="1" applyFill="1" applyBorder="1" applyAlignment="1">
      <alignment horizontal="left" vertical="center" wrapText="1" indent="1"/>
      <protection/>
    </xf>
    <xf numFmtId="172" fontId="6" fillId="34" borderId="13" xfId="51" applyNumberFormat="1" applyFont="1" applyFill="1" applyBorder="1" applyAlignment="1">
      <alignment/>
    </xf>
    <xf numFmtId="175" fontId="6" fillId="34" borderId="13" xfId="51" applyNumberFormat="1" applyFont="1" applyFill="1" applyBorder="1" applyAlignment="1">
      <alignment/>
    </xf>
    <xf numFmtId="173" fontId="6" fillId="34" borderId="13" xfId="70" applyNumberFormat="1" applyFont="1" applyFill="1" applyBorder="1" applyAlignment="1">
      <alignment horizontal="right"/>
    </xf>
    <xf numFmtId="172" fontId="3" fillId="0" borderId="0" xfId="58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3" fontId="3" fillId="34" borderId="10" xfId="37" applyNumberFormat="1" applyFont="1" applyFill="1" applyBorder="1" applyAlignment="1">
      <alignment horizontal="right"/>
      <protection/>
    </xf>
    <xf numFmtId="173" fontId="3" fillId="34" borderId="10" xfId="71" applyNumberFormat="1" applyFont="1" applyFill="1" applyBorder="1" applyAlignment="1">
      <alignment horizontal="right" vertical="center"/>
    </xf>
    <xf numFmtId="173" fontId="3" fillId="34" borderId="0" xfId="71" applyNumberFormat="1" applyFont="1" applyFill="1" applyBorder="1" applyAlignment="1">
      <alignment horizontal="right" vertical="center"/>
    </xf>
    <xf numFmtId="0" fontId="3" fillId="34" borderId="12" xfId="0" applyFont="1" applyFill="1" applyBorder="1" applyAlignment="1">
      <alignment/>
    </xf>
    <xf numFmtId="176" fontId="3" fillId="34" borderId="12" xfId="69" applyNumberFormat="1" applyFont="1" applyFill="1" applyBorder="1" applyAlignment="1">
      <alignment/>
    </xf>
    <xf numFmtId="175" fontId="6" fillId="35" borderId="0" xfId="54" applyNumberFormat="1" applyFont="1" applyFill="1" applyBorder="1" applyAlignment="1">
      <alignment horizontal="justify"/>
    </xf>
    <xf numFmtId="193" fontId="3" fillId="34" borderId="0" xfId="39" applyNumberFormat="1" applyFont="1" applyFill="1" applyBorder="1" applyAlignment="1">
      <alignment horizontal="right" vertical="center"/>
      <protection/>
    </xf>
    <xf numFmtId="193" fontId="3" fillId="34" borderId="10" xfId="39" applyNumberFormat="1" applyFont="1" applyFill="1" applyBorder="1" applyAlignment="1">
      <alignment horizontal="right" vertical="center"/>
      <protection/>
    </xf>
    <xf numFmtId="193" fontId="8" fillId="34" borderId="12" xfId="39" applyNumberFormat="1" applyFont="1" applyFill="1" applyBorder="1" applyAlignment="1">
      <alignment horizontal="right" vertical="center"/>
      <protection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Continuous"/>
    </xf>
    <xf numFmtId="0" fontId="4" fillId="33" borderId="11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/>
    </xf>
    <xf numFmtId="0" fontId="4" fillId="33" borderId="12" xfId="0" applyNumberFormat="1" applyFont="1" applyFill="1" applyBorder="1" applyAlignment="1">
      <alignment horizontal="center"/>
    </xf>
    <xf numFmtId="16" fontId="4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172" fontId="4" fillId="33" borderId="13" xfId="0" applyNumberFormat="1" applyFont="1" applyFill="1" applyBorder="1" applyAlignment="1">
      <alignment/>
    </xf>
    <xf numFmtId="173" fontId="4" fillId="33" borderId="13" xfId="69" applyNumberFormat="1" applyFont="1" applyFill="1" applyBorder="1" applyAlignment="1">
      <alignment horizontal="right"/>
    </xf>
    <xf numFmtId="0" fontId="9" fillId="34" borderId="0" xfId="0" applyFont="1" applyFill="1" applyBorder="1" applyAlignment="1">
      <alignment/>
    </xf>
    <xf numFmtId="0" fontId="4" fillId="33" borderId="13" xfId="37" applyFont="1" applyFill="1" applyBorder="1" applyAlignment="1">
      <alignment horizontal="left"/>
      <protection/>
    </xf>
    <xf numFmtId="0" fontId="4" fillId="33" borderId="13" xfId="37" applyNumberFormat="1" applyFont="1" applyFill="1" applyBorder="1" applyAlignment="1">
      <alignment horizontal="right"/>
      <protection/>
    </xf>
    <xf numFmtId="16" fontId="4" fillId="33" borderId="13" xfId="37" applyNumberFormat="1" applyFont="1" applyFill="1" applyBorder="1" applyAlignment="1">
      <alignment horizontal="right"/>
      <protection/>
    </xf>
    <xf numFmtId="0" fontId="4" fillId="33" borderId="13" xfId="37" applyFont="1" applyFill="1" applyBorder="1" applyAlignment="1">
      <alignment horizontal="right"/>
      <protection/>
    </xf>
    <xf numFmtId="0" fontId="9" fillId="0" borderId="0" xfId="0" applyFont="1" applyBorder="1" applyAlignment="1">
      <alignment/>
    </xf>
    <xf numFmtId="0" fontId="4" fillId="33" borderId="12" xfId="37" applyFont="1" applyFill="1" applyBorder="1" applyAlignment="1">
      <alignment horizontal="center" vertical="center"/>
      <protection/>
    </xf>
    <xf numFmtId="16" fontId="4" fillId="33" borderId="12" xfId="37" applyNumberFormat="1" applyFont="1" applyFill="1" applyBorder="1" applyAlignment="1">
      <alignment horizontal="center" vertical="center" wrapText="1"/>
      <protection/>
    </xf>
    <xf numFmtId="0" fontId="4" fillId="33" borderId="12" xfId="37" applyNumberFormat="1" applyFont="1" applyFill="1" applyBorder="1" applyAlignment="1">
      <alignment horizontal="center" vertical="center" wrapText="1"/>
      <protection/>
    </xf>
    <xf numFmtId="172" fontId="11" fillId="33" borderId="17" xfId="0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6" fillId="34" borderId="0" xfId="37" applyFont="1" applyFill="1" applyBorder="1">
      <alignment/>
      <protection/>
    </xf>
    <xf numFmtId="0" fontId="19" fillId="34" borderId="0" xfId="0" applyFont="1" applyFill="1" applyAlignment="1">
      <alignment/>
    </xf>
    <xf numFmtId="173" fontId="6" fillId="34" borderId="0" xfId="69" applyNumberFormat="1" applyFont="1" applyFill="1" applyBorder="1" applyAlignment="1">
      <alignment horizontal="right"/>
    </xf>
    <xf numFmtId="172" fontId="11" fillId="34" borderId="16" xfId="0" applyNumberFormat="1" applyFont="1" applyFill="1" applyBorder="1" applyAlignment="1">
      <alignment horizontal="right"/>
    </xf>
    <xf numFmtId="172" fontId="10" fillId="34" borderId="0" xfId="0" applyNumberFormat="1" applyFont="1" applyFill="1" applyBorder="1" applyAlignment="1">
      <alignment horizontal="right"/>
    </xf>
    <xf numFmtId="172" fontId="10" fillId="34" borderId="17" xfId="0" applyNumberFormat="1" applyFont="1" applyFill="1" applyBorder="1" applyAlignment="1">
      <alignment horizontal="right"/>
    </xf>
    <xf numFmtId="44" fontId="10" fillId="34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172" fontId="3" fillId="34" borderId="0" xfId="67" applyNumberFormat="1" applyFont="1" applyFill="1">
      <alignment/>
      <protection/>
    </xf>
    <xf numFmtId="0" fontId="20" fillId="34" borderId="10" xfId="37" applyFont="1" applyFill="1" applyBorder="1">
      <alignment/>
      <protection/>
    </xf>
    <xf numFmtId="0" fontId="20" fillId="34" borderId="0" xfId="37" applyFont="1" applyFill="1" applyBorder="1">
      <alignment/>
      <protection/>
    </xf>
    <xf numFmtId="0" fontId="14" fillId="35" borderId="0" xfId="0" applyFont="1" applyFill="1" applyAlignment="1">
      <alignment horizontal="center" wrapText="1"/>
    </xf>
    <xf numFmtId="0" fontId="15" fillId="35" borderId="0" xfId="0" applyFont="1" applyFill="1" applyAlignment="1">
      <alignment/>
    </xf>
    <xf numFmtId="0" fontId="16" fillId="35" borderId="0" xfId="0" applyFont="1" applyFill="1" applyAlignment="1">
      <alignment/>
    </xf>
    <xf numFmtId="173" fontId="3" fillId="35" borderId="0" xfId="69" applyNumberFormat="1" applyFont="1" applyFill="1" applyBorder="1" applyAlignment="1">
      <alignment/>
    </xf>
    <xf numFmtId="173" fontId="6" fillId="35" borderId="13" xfId="37" applyNumberFormat="1" applyFont="1" applyFill="1" applyBorder="1" applyAlignment="1">
      <alignment vertical="center"/>
      <protection/>
    </xf>
    <xf numFmtId="173" fontId="6" fillId="35" borderId="0" xfId="37" applyNumberFormat="1" applyFont="1" applyFill="1" applyBorder="1" applyAlignment="1">
      <alignment vertical="center"/>
      <protection/>
    </xf>
    <xf numFmtId="173" fontId="4" fillId="33" borderId="13" xfId="37" applyNumberFormat="1" applyFont="1" applyFill="1" applyBorder="1" applyAlignment="1">
      <alignment vertical="center"/>
      <protection/>
    </xf>
    <xf numFmtId="173" fontId="3" fillId="34" borderId="0" xfId="69" applyNumberFormat="1" applyFont="1" applyFill="1" applyBorder="1" applyAlignment="1">
      <alignment/>
    </xf>
    <xf numFmtId="173" fontId="6" fillId="35" borderId="0" xfId="69" applyNumberFormat="1" applyFont="1" applyFill="1" applyBorder="1" applyAlignment="1">
      <alignment/>
    </xf>
    <xf numFmtId="175" fontId="6" fillId="35" borderId="0" xfId="54" applyNumberFormat="1" applyFont="1" applyFill="1" applyBorder="1" applyAlignment="1">
      <alignment horizontal="left" indent="4"/>
    </xf>
    <xf numFmtId="17" fontId="4" fillId="33" borderId="12" xfId="37" applyNumberFormat="1" applyFont="1" applyFill="1" applyBorder="1" applyAlignment="1">
      <alignment horizontal="right" vertical="center" wrapText="1"/>
      <protection/>
    </xf>
    <xf numFmtId="0" fontId="16" fillId="0" borderId="0" xfId="0" applyNumberFormat="1" applyFont="1" applyAlignment="1">
      <alignment/>
    </xf>
    <xf numFmtId="173" fontId="3" fillId="34" borderId="0" xfId="54" applyNumberFormat="1" applyFont="1" applyFill="1" applyBorder="1" applyAlignment="1">
      <alignment/>
    </xf>
    <xf numFmtId="173" fontId="6" fillId="34" borderId="0" xfId="54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9" fillId="34" borderId="0" xfId="37" applyFont="1" applyFill="1" applyBorder="1">
      <alignment/>
      <protection/>
    </xf>
    <xf numFmtId="172" fontId="6" fillId="0" borderId="0" xfId="37" applyNumberFormat="1" applyFont="1" applyFill="1" applyBorder="1" applyAlignment="1">
      <alignment/>
      <protection/>
    </xf>
    <xf numFmtId="172" fontId="3" fillId="0" borderId="0" xfId="37" applyNumberFormat="1" applyFont="1" applyFill="1" applyBorder="1" applyAlignment="1">
      <alignment/>
      <protection/>
    </xf>
    <xf numFmtId="0" fontId="14" fillId="35" borderId="0" xfId="0" applyFont="1" applyFill="1" applyAlignment="1">
      <alignment horizontal="right" wrapText="1"/>
    </xf>
    <xf numFmtId="0" fontId="4" fillId="33" borderId="12" xfId="37" applyFont="1" applyFill="1" applyBorder="1" applyAlignment="1">
      <alignment horizontal="right" vertical="center"/>
      <protection/>
    </xf>
    <xf numFmtId="175" fontId="3" fillId="35" borderId="0" xfId="54" applyNumberFormat="1" applyFont="1" applyFill="1" applyBorder="1" applyAlignment="1">
      <alignment horizontal="right"/>
    </xf>
    <xf numFmtId="175" fontId="3" fillId="35" borderId="0" xfId="54" applyNumberFormat="1" applyFont="1" applyFill="1" applyBorder="1" applyAlignment="1">
      <alignment horizontal="center"/>
    </xf>
    <xf numFmtId="175" fontId="6" fillId="35" borderId="13" xfId="37" applyNumberFormat="1" applyFont="1" applyFill="1" applyBorder="1" applyAlignment="1">
      <alignment horizontal="right" vertical="center"/>
      <protection/>
    </xf>
    <xf numFmtId="175" fontId="6" fillId="35" borderId="0" xfId="37" applyNumberFormat="1" applyFont="1" applyFill="1" applyBorder="1" applyAlignment="1">
      <alignment horizontal="right" vertical="center"/>
      <protection/>
    </xf>
    <xf numFmtId="175" fontId="4" fillId="33" borderId="13" xfId="37" applyNumberFormat="1" applyFont="1" applyFill="1" applyBorder="1" applyAlignment="1">
      <alignment horizontal="right" vertical="center"/>
      <protection/>
    </xf>
    <xf numFmtId="174" fontId="6" fillId="35" borderId="13" xfId="37" applyNumberFormat="1" applyFont="1" applyFill="1" applyBorder="1" applyAlignment="1">
      <alignment horizontal="right" vertical="center"/>
      <protection/>
    </xf>
    <xf numFmtId="193" fontId="3" fillId="0" borderId="0" xfId="39" applyNumberFormat="1" applyFont="1" applyFill="1" applyBorder="1" applyAlignment="1">
      <alignment horizontal="right" vertical="center"/>
      <protection/>
    </xf>
    <xf numFmtId="175" fontId="3" fillId="0" borderId="0" xfId="39" applyNumberFormat="1" applyFont="1" applyFill="1" applyBorder="1" applyAlignment="1">
      <alignment horizontal="right" vertical="center"/>
      <protection/>
    </xf>
    <xf numFmtId="173" fontId="3" fillId="0" borderId="0" xfId="69" applyNumberFormat="1" applyFont="1" applyFill="1" applyBorder="1" applyAlignment="1">
      <alignment horizontal="right" vertical="center"/>
    </xf>
    <xf numFmtId="173" fontId="3" fillId="0" borderId="12" xfId="69" applyNumberFormat="1" applyFont="1" applyFill="1" applyBorder="1" applyAlignment="1">
      <alignment horizontal="right" vertical="center"/>
    </xf>
    <xf numFmtId="193" fontId="8" fillId="0" borderId="13" xfId="39" applyNumberFormat="1" applyFont="1" applyFill="1" applyBorder="1" applyAlignment="1">
      <alignment vertical="center"/>
      <protection/>
    </xf>
    <xf numFmtId="175" fontId="8" fillId="0" borderId="13" xfId="39" applyNumberFormat="1" applyFont="1" applyFill="1" applyBorder="1" applyAlignment="1">
      <alignment vertical="center"/>
      <protection/>
    </xf>
    <xf numFmtId="173" fontId="8" fillId="0" borderId="12" xfId="69" applyNumberFormat="1" applyFont="1" applyFill="1" applyBorder="1" applyAlignment="1">
      <alignment horizontal="right" vertical="center"/>
    </xf>
    <xf numFmtId="175" fontId="3" fillId="36" borderId="0" xfId="39" applyNumberFormat="1" applyFont="1" applyFill="1" applyBorder="1" applyAlignment="1">
      <alignment horizontal="right" vertical="center"/>
      <protection/>
    </xf>
    <xf numFmtId="193" fontId="3" fillId="36" borderId="0" xfId="39" applyNumberFormat="1" applyFont="1" applyFill="1" applyBorder="1" applyAlignment="1">
      <alignment horizontal="right" vertical="center"/>
      <protection/>
    </xf>
    <xf numFmtId="17" fontId="4" fillId="33" borderId="12" xfId="37" applyNumberFormat="1" applyFont="1" applyFill="1" applyBorder="1" applyAlignment="1">
      <alignment horizontal="center" vertical="center" wrapText="1"/>
      <protection/>
    </xf>
    <xf numFmtId="44" fontId="0" fillId="0" borderId="0" xfId="0" applyNumberFormat="1" applyAlignment="1">
      <alignment/>
    </xf>
    <xf numFmtId="172" fontId="3" fillId="0" borderId="0" xfId="51" applyNumberFormat="1" applyFont="1" applyFill="1" applyBorder="1" applyAlignment="1">
      <alignment horizontal="right"/>
    </xf>
    <xf numFmtId="0" fontId="3" fillId="0" borderId="0" xfId="37" applyFont="1" applyFill="1" applyBorder="1" applyAlignment="1">
      <alignment horizontal="left" indent="1"/>
      <protection/>
    </xf>
    <xf numFmtId="0" fontId="6" fillId="0" borderId="0" xfId="37" applyFont="1" applyFill="1" applyBorder="1" applyAlignment="1">
      <alignment horizontal="left"/>
      <protection/>
    </xf>
    <xf numFmtId="0" fontId="3" fillId="0" borderId="0" xfId="37" applyFont="1" applyFill="1" applyBorder="1" applyAlignment="1">
      <alignment horizontal="left"/>
      <protection/>
    </xf>
    <xf numFmtId="173" fontId="4" fillId="33" borderId="13" xfId="69" applyNumberFormat="1" applyFont="1" applyFill="1" applyBorder="1" applyAlignment="1" applyProtection="1">
      <alignment horizontal="right" vertical="center"/>
      <protection/>
    </xf>
    <xf numFmtId="175" fontId="3" fillId="0" borderId="0" xfId="37" applyNumberFormat="1" applyFont="1" applyFill="1" applyBorder="1" applyAlignment="1">
      <alignment horizontal="right" vertical="center"/>
      <protection/>
    </xf>
    <xf numFmtId="175" fontId="3" fillId="0" borderId="0" xfId="37" applyNumberFormat="1" applyFont="1" applyFill="1" applyBorder="1" applyAlignment="1">
      <alignment vertical="center"/>
      <protection/>
    </xf>
    <xf numFmtId="0" fontId="3" fillId="34" borderId="0" xfId="37" applyFont="1" applyFill="1" applyBorder="1" applyAlignment="1">
      <alignment horizontal="left" vertical="center"/>
      <protection/>
    </xf>
    <xf numFmtId="198" fontId="6" fillId="34" borderId="13" xfId="51" applyNumberFormat="1" applyFont="1" applyFill="1" applyBorder="1" applyAlignment="1">
      <alignment horizontal="center"/>
    </xf>
    <xf numFmtId="172" fontId="6" fillId="34" borderId="13" xfId="51" applyNumberFormat="1" applyFont="1" applyFill="1" applyBorder="1" applyAlignment="1">
      <alignment horizontal="center"/>
    </xf>
    <xf numFmtId="172" fontId="6" fillId="34" borderId="13" xfId="70" applyNumberFormat="1" applyFont="1" applyFill="1" applyBorder="1" applyAlignment="1">
      <alignment horizontal="center"/>
    </xf>
    <xf numFmtId="172" fontId="3" fillId="34" borderId="0" xfId="67" applyNumberFormat="1" applyFont="1" applyFill="1" applyAlignment="1">
      <alignment horizontal="center"/>
      <protection/>
    </xf>
    <xf numFmtId="0" fontId="4" fillId="33" borderId="10" xfId="0" applyFont="1" applyFill="1" applyBorder="1" applyAlignment="1">
      <alignment horizontal="centerContinuous"/>
    </xf>
    <xf numFmtId="0" fontId="4" fillId="33" borderId="0" xfId="0" applyNumberFormat="1" applyFont="1" applyFill="1" applyBorder="1" applyAlignment="1">
      <alignment horizontal="center"/>
    </xf>
    <xf numFmtId="9" fontId="3" fillId="34" borderId="0" xfId="69" applyFont="1" applyFill="1" applyBorder="1" applyAlignment="1">
      <alignment horizontal="right"/>
    </xf>
    <xf numFmtId="9" fontId="3" fillId="34" borderId="0" xfId="69" applyNumberFormat="1" applyFont="1" applyFill="1" applyBorder="1" applyAlignment="1">
      <alignment horizontal="right"/>
    </xf>
    <xf numFmtId="9" fontId="3" fillId="0" borderId="0" xfId="69" applyFont="1" applyFill="1" applyBorder="1" applyAlignment="1">
      <alignment horizontal="right"/>
    </xf>
    <xf numFmtId="9" fontId="4" fillId="33" borderId="13" xfId="69" applyNumberFormat="1" applyFont="1" applyFill="1" applyBorder="1" applyAlignment="1">
      <alignment/>
    </xf>
    <xf numFmtId="0" fontId="0" fillId="36" borderId="0" xfId="0" applyFill="1" applyAlignment="1">
      <alignment/>
    </xf>
    <xf numFmtId="172" fontId="59" fillId="36" borderId="0" xfId="51" applyNumberFormat="1" applyFont="1" applyFill="1" applyAlignment="1">
      <alignment/>
    </xf>
    <xf numFmtId="0" fontId="3" fillId="0" borderId="0" xfId="37" applyFont="1" applyBorder="1" applyAlignment="1">
      <alignment vertical="center"/>
      <protection/>
    </xf>
    <xf numFmtId="17" fontId="4" fillId="33" borderId="18" xfId="37" applyNumberFormat="1" applyFont="1" applyFill="1" applyBorder="1" applyAlignment="1">
      <alignment horizontal="left" vertical="center"/>
      <protection/>
    </xf>
    <xf numFmtId="17" fontId="4" fillId="33" borderId="19" xfId="37" applyNumberFormat="1" applyFont="1" applyFill="1" applyBorder="1" applyAlignment="1">
      <alignment horizontal="center" vertical="center" wrapText="1"/>
      <protection/>
    </xf>
    <xf numFmtId="17" fontId="4" fillId="33" borderId="13" xfId="37" applyNumberFormat="1" applyFont="1" applyFill="1" applyBorder="1" applyAlignment="1">
      <alignment horizontal="center" vertical="center" wrapText="1"/>
      <protection/>
    </xf>
    <xf numFmtId="17" fontId="4" fillId="33" borderId="20" xfId="37" applyNumberFormat="1" applyFont="1" applyFill="1" applyBorder="1" applyAlignment="1">
      <alignment horizontal="center" vertical="center" wrapText="1"/>
      <protection/>
    </xf>
    <xf numFmtId="0" fontId="3" fillId="34" borderId="21" xfId="66" applyFont="1" applyFill="1" applyBorder="1" applyAlignment="1">
      <alignment vertical="center"/>
      <protection/>
    </xf>
    <xf numFmtId="172" fontId="3" fillId="34" borderId="10" xfId="61" applyNumberFormat="1" applyFont="1" applyFill="1" applyBorder="1" applyAlignment="1">
      <alignment vertical="center"/>
    </xf>
    <xf numFmtId="172" fontId="3" fillId="34" borderId="0" xfId="61" applyNumberFormat="1" applyFont="1" applyFill="1" applyBorder="1" applyAlignment="1">
      <alignment vertical="center"/>
    </xf>
    <xf numFmtId="0" fontId="3" fillId="36" borderId="21" xfId="66" applyFont="1" applyFill="1" applyBorder="1" applyAlignment="1">
      <alignment vertical="center"/>
      <protection/>
    </xf>
    <xf numFmtId="3" fontId="4" fillId="33" borderId="19" xfId="66" applyNumberFormat="1" applyFont="1" applyFill="1" applyBorder="1" applyAlignment="1">
      <alignment vertical="center"/>
      <protection/>
    </xf>
    <xf numFmtId="172" fontId="4" fillId="33" borderId="19" xfId="61" applyNumberFormat="1" applyFont="1" applyFill="1" applyBorder="1" applyAlignment="1">
      <alignment vertical="center"/>
    </xf>
    <xf numFmtId="172" fontId="4" fillId="33" borderId="13" xfId="61" applyNumberFormat="1" applyFont="1" applyFill="1" applyBorder="1" applyAlignment="1">
      <alignment vertical="center"/>
    </xf>
    <xf numFmtId="172" fontId="4" fillId="33" borderId="20" xfId="61" applyNumberFormat="1" applyFont="1" applyFill="1" applyBorder="1" applyAlignment="1">
      <alignment vertical="center"/>
    </xf>
    <xf numFmtId="172" fontId="3" fillId="0" borderId="21" xfId="61" applyNumberFormat="1" applyFont="1" applyFill="1" applyBorder="1" applyAlignment="1">
      <alignment vertical="center"/>
    </xf>
    <xf numFmtId="172" fontId="3" fillId="0" borderId="0" xfId="61" applyNumberFormat="1" applyFont="1" applyFill="1" applyBorder="1" applyAlignment="1">
      <alignment vertical="center"/>
    </xf>
    <xf numFmtId="172" fontId="3" fillId="0" borderId="22" xfId="61" applyNumberFormat="1" applyFont="1" applyFill="1" applyBorder="1" applyAlignment="1">
      <alignment vertical="center"/>
    </xf>
    <xf numFmtId="172" fontId="7" fillId="33" borderId="10" xfId="61" applyNumberFormat="1" applyFont="1" applyFill="1" applyBorder="1" applyAlignment="1">
      <alignment horizontal="center" vertical="center"/>
    </xf>
    <xf numFmtId="0" fontId="4" fillId="33" borderId="12" xfId="61" applyNumberFormat="1" applyFont="1" applyFill="1" applyBorder="1" applyAlignment="1">
      <alignment horizontal="right" vertical="center"/>
    </xf>
    <xf numFmtId="172" fontId="4" fillId="33" borderId="12" xfId="61" applyNumberFormat="1" applyFont="1" applyFill="1" applyBorder="1" applyAlignment="1">
      <alignment horizontal="center" vertical="center"/>
    </xf>
    <xf numFmtId="172" fontId="7" fillId="33" borderId="0" xfId="61" applyNumberFormat="1" applyFont="1" applyFill="1" applyBorder="1" applyAlignment="1">
      <alignment horizontal="center" vertical="center"/>
    </xf>
    <xf numFmtId="0" fontId="6" fillId="33" borderId="13" xfId="37" applyFont="1" applyFill="1" applyBorder="1" applyAlignment="1">
      <alignment vertical="center" wrapText="1"/>
      <protection/>
    </xf>
    <xf numFmtId="0" fontId="65" fillId="34" borderId="0" xfId="0" applyFont="1" applyFill="1" applyAlignment="1">
      <alignment/>
    </xf>
    <xf numFmtId="172" fontId="66" fillId="34" borderId="0" xfId="51" applyNumberFormat="1" applyFont="1" applyFill="1" applyAlignment="1">
      <alignment/>
    </xf>
    <xf numFmtId="172" fontId="47" fillId="34" borderId="0" xfId="51" applyNumberFormat="1" applyFont="1" applyFill="1" applyAlignment="1">
      <alignment/>
    </xf>
    <xf numFmtId="0" fontId="47" fillId="34" borderId="0" xfId="0" applyFont="1" applyFill="1" applyAlignment="1">
      <alignment/>
    </xf>
    <xf numFmtId="0" fontId="66" fillId="34" borderId="0" xfId="0" applyFont="1" applyFill="1" applyAlignment="1">
      <alignment/>
    </xf>
    <xf numFmtId="172" fontId="66" fillId="36" borderId="0" xfId="51" applyNumberFormat="1" applyFont="1" applyFill="1" applyAlignment="1">
      <alignment/>
    </xf>
    <xf numFmtId="0" fontId="47" fillId="36" borderId="0" xfId="0" applyFont="1" applyFill="1" applyAlignment="1">
      <alignment/>
    </xf>
    <xf numFmtId="198" fontId="11" fillId="34" borderId="0" xfId="0" applyNumberFormat="1" applyFont="1" applyFill="1" applyBorder="1" applyAlignment="1">
      <alignment horizontal="right"/>
    </xf>
    <xf numFmtId="0" fontId="10" fillId="33" borderId="17" xfId="0" applyFont="1" applyFill="1" applyBorder="1" applyAlignment="1">
      <alignment horizontal="center" wrapText="1"/>
    </xf>
    <xf numFmtId="0" fontId="10" fillId="33" borderId="23" xfId="0" applyFont="1" applyFill="1" applyBorder="1" applyAlignment="1">
      <alignment horizontal="center" wrapText="1"/>
    </xf>
    <xf numFmtId="191" fontId="10" fillId="34" borderId="0" xfId="0" applyNumberFormat="1" applyFont="1" applyFill="1" applyBorder="1" applyAlignment="1">
      <alignment horizontal="right" wrapText="1"/>
    </xf>
    <xf numFmtId="191" fontId="10" fillId="34" borderId="24" xfId="0" applyNumberFormat="1" applyFont="1" applyFill="1" applyBorder="1" applyAlignment="1">
      <alignment horizontal="right" wrapText="1"/>
    </xf>
    <xf numFmtId="191" fontId="10" fillId="34" borderId="24" xfId="0" applyNumberFormat="1" applyFont="1" applyFill="1" applyBorder="1" applyAlignment="1">
      <alignment horizontal="right"/>
    </xf>
    <xf numFmtId="191" fontId="10" fillId="34" borderId="25" xfId="0" applyNumberFormat="1" applyFont="1" applyFill="1" applyBorder="1" applyAlignment="1">
      <alignment horizontal="right"/>
    </xf>
    <xf numFmtId="191" fontId="11" fillId="33" borderId="17" xfId="0" applyNumberFormat="1" applyFont="1" applyFill="1" applyBorder="1" applyAlignment="1">
      <alignment horizontal="right" wrapText="1"/>
    </xf>
    <xf numFmtId="191" fontId="11" fillId="33" borderId="26" xfId="0" applyNumberFormat="1" applyFont="1" applyFill="1" applyBorder="1" applyAlignment="1">
      <alignment horizontal="right" wrapText="1"/>
    </xf>
    <xf numFmtId="191" fontId="11" fillId="33" borderId="23" xfId="0" applyNumberFormat="1" applyFont="1" applyFill="1" applyBorder="1" applyAlignment="1">
      <alignment horizontal="right" wrapText="1"/>
    </xf>
    <xf numFmtId="172" fontId="3" fillId="34" borderId="21" xfId="61" applyNumberFormat="1" applyFont="1" applyFill="1" applyBorder="1" applyAlignment="1">
      <alignment vertical="center"/>
    </xf>
    <xf numFmtId="172" fontId="3" fillId="34" borderId="27" xfId="61" applyNumberFormat="1" applyFont="1" applyFill="1" applyBorder="1" applyAlignment="1">
      <alignment vertical="center"/>
    </xf>
    <xf numFmtId="172" fontId="3" fillId="34" borderId="22" xfId="61" applyNumberFormat="1" applyFont="1" applyFill="1" applyBorder="1" applyAlignment="1">
      <alignment vertical="center"/>
    </xf>
    <xf numFmtId="172" fontId="3" fillId="34" borderId="21" xfId="61" applyNumberFormat="1" applyFont="1" applyFill="1" applyBorder="1" applyAlignment="1">
      <alignment horizontal="right" vertical="center"/>
    </xf>
    <xf numFmtId="172" fontId="3" fillId="34" borderId="0" xfId="61" applyNumberFormat="1" applyFont="1" applyFill="1" applyBorder="1" applyAlignment="1">
      <alignment horizontal="right" vertical="center"/>
    </xf>
    <xf numFmtId="172" fontId="3" fillId="34" borderId="22" xfId="61" applyNumberFormat="1" applyFont="1" applyFill="1" applyBorder="1" applyAlignment="1">
      <alignment horizontal="right" vertical="center"/>
    </xf>
    <xf numFmtId="0" fontId="11" fillId="33" borderId="28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10" fillId="33" borderId="29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10" fillId="33" borderId="30" xfId="0" applyFont="1" applyFill="1" applyBorder="1" applyAlignment="1">
      <alignment horizontal="center" wrapText="1"/>
    </xf>
    <xf numFmtId="0" fontId="10" fillId="34" borderId="28" xfId="0" applyFont="1" applyFill="1" applyBorder="1" applyAlignment="1">
      <alignment/>
    </xf>
    <xf numFmtId="191" fontId="10" fillId="34" borderId="25" xfId="0" applyNumberFormat="1" applyFont="1" applyFill="1" applyBorder="1" applyAlignment="1">
      <alignment horizontal="right" wrapText="1"/>
    </xf>
    <xf numFmtId="0" fontId="10" fillId="34" borderId="24" xfId="0" applyFont="1" applyFill="1" applyBorder="1" applyAlignment="1">
      <alignment/>
    </xf>
    <xf numFmtId="0" fontId="21" fillId="0" borderId="0" xfId="0" applyFont="1" applyAlignment="1">
      <alignment/>
    </xf>
    <xf numFmtId="0" fontId="6" fillId="0" borderId="0" xfId="0" applyFont="1" applyBorder="1" applyAlignment="1">
      <alignment/>
    </xf>
    <xf numFmtId="172" fontId="3" fillId="34" borderId="31" xfId="61" applyNumberFormat="1" applyFont="1" applyFill="1" applyBorder="1" applyAlignment="1">
      <alignment vertical="center"/>
    </xf>
    <xf numFmtId="176" fontId="14" fillId="35" borderId="0" xfId="69" applyNumberFormat="1" applyFont="1" applyFill="1" applyAlignment="1">
      <alignment horizontal="center" wrapText="1"/>
    </xf>
    <xf numFmtId="176" fontId="4" fillId="33" borderId="12" xfId="69" applyNumberFormat="1" applyFont="1" applyFill="1" applyBorder="1" applyAlignment="1">
      <alignment horizontal="center" vertical="center"/>
    </xf>
    <xf numFmtId="176" fontId="0" fillId="0" borderId="0" xfId="69" applyNumberFormat="1" applyFont="1" applyAlignment="1">
      <alignment/>
    </xf>
    <xf numFmtId="171" fontId="6" fillId="35" borderId="13" xfId="37" applyNumberFormat="1" applyFont="1" applyFill="1" applyBorder="1" applyAlignment="1">
      <alignment horizontal="right" vertical="center"/>
      <protection/>
    </xf>
    <xf numFmtId="173" fontId="6" fillId="0" borderId="0" xfId="60" applyNumberFormat="1" applyFont="1" applyFill="1" applyBorder="1" applyAlignment="1">
      <alignment/>
    </xf>
    <xf numFmtId="173" fontId="3" fillId="0" borderId="0" xfId="60" applyNumberFormat="1" applyFont="1" applyFill="1" applyBorder="1" applyAlignment="1">
      <alignment/>
    </xf>
    <xf numFmtId="197" fontId="3" fillId="0" borderId="0" xfId="60" applyNumberFormat="1" applyFont="1" applyFill="1" applyBorder="1" applyAlignment="1">
      <alignment/>
    </xf>
    <xf numFmtId="172" fontId="6" fillId="34" borderId="0" xfId="60" applyNumberFormat="1" applyFont="1" applyFill="1" applyBorder="1" applyAlignment="1">
      <alignment vertical="center"/>
    </xf>
    <xf numFmtId="175" fontId="6" fillId="34" borderId="0" xfId="60" applyNumberFormat="1" applyFont="1" applyFill="1" applyBorder="1" applyAlignment="1">
      <alignment vertical="center"/>
    </xf>
    <xf numFmtId="175" fontId="3" fillId="34" borderId="0" xfId="60" applyNumberFormat="1" applyFont="1" applyFill="1" applyBorder="1" applyAlignment="1">
      <alignment vertical="center"/>
    </xf>
    <xf numFmtId="172" fontId="3" fillId="34" borderId="0" xfId="60" applyNumberFormat="1" applyFont="1" applyFill="1" applyBorder="1" applyAlignment="1">
      <alignment vertical="center"/>
    </xf>
    <xf numFmtId="172" fontId="3" fillId="34" borderId="10" xfId="6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173" fontId="3" fillId="0" borderId="0" xfId="7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 quotePrefix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175" fontId="3" fillId="0" borderId="12" xfId="0" applyNumberFormat="1" applyFont="1" applyFill="1" applyBorder="1" applyAlignment="1">
      <alignment horizontal="center" vertical="center"/>
    </xf>
    <xf numFmtId="175" fontId="3" fillId="0" borderId="12" xfId="7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76" fontId="3" fillId="0" borderId="0" xfId="7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182" fontId="3" fillId="0" borderId="12" xfId="0" applyNumberFormat="1" applyFont="1" applyFill="1" applyBorder="1" applyAlignment="1">
      <alignment horizontal="center" vertical="center"/>
    </xf>
    <xf numFmtId="173" fontId="3" fillId="0" borderId="12" xfId="70" applyNumberFormat="1" applyFont="1" applyFill="1" applyBorder="1" applyAlignment="1">
      <alignment horizontal="center" vertical="center"/>
    </xf>
    <xf numFmtId="200" fontId="3" fillId="0" borderId="0" xfId="70" applyNumberFormat="1" applyFont="1" applyFill="1" applyBorder="1" applyAlignment="1">
      <alignment horizontal="center" vertical="center"/>
    </xf>
    <xf numFmtId="176" fontId="3" fillId="0" borderId="12" xfId="70" applyNumberFormat="1" applyFont="1" applyFill="1" applyBorder="1" applyAlignment="1">
      <alignment horizontal="center" vertical="center"/>
    </xf>
    <xf numFmtId="200" fontId="3" fillId="0" borderId="12" xfId="7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38" fontId="22" fillId="0" borderId="0" xfId="0" applyNumberFormat="1" applyFont="1" applyAlignment="1">
      <alignment/>
    </xf>
    <xf numFmtId="0" fontId="23" fillId="0" borderId="0" xfId="0" applyFont="1" applyAlignment="1">
      <alignment/>
    </xf>
    <xf numFmtId="201" fontId="22" fillId="0" borderId="0" xfId="0" applyNumberFormat="1" applyFont="1" applyAlignment="1">
      <alignment/>
    </xf>
    <xf numFmtId="0" fontId="6" fillId="37" borderId="13" xfId="65" applyFont="1" applyFill="1" applyBorder="1" applyAlignment="1">
      <alignment horizontal="center" vertical="center"/>
      <protection/>
    </xf>
    <xf numFmtId="17" fontId="6" fillId="37" borderId="13" xfId="65" applyNumberFormat="1" applyFont="1" applyFill="1" applyBorder="1" applyAlignment="1">
      <alignment horizontal="center" vertical="center"/>
      <protection/>
    </xf>
    <xf numFmtId="192" fontId="3" fillId="34" borderId="12" xfId="57" applyNumberFormat="1" applyFont="1" applyFill="1" applyBorder="1" applyAlignment="1">
      <alignment horizontal="right"/>
    </xf>
    <xf numFmtId="172" fontId="3" fillId="34" borderId="0" xfId="51" applyNumberFormat="1" applyFont="1" applyFill="1" applyBorder="1" applyAlignment="1">
      <alignment horizontal="right"/>
    </xf>
    <xf numFmtId="172" fontId="12" fillId="34" borderId="0" xfId="0" applyNumberFormat="1" applyFont="1" applyFill="1" applyAlignment="1">
      <alignment/>
    </xf>
    <xf numFmtId="172" fontId="11" fillId="33" borderId="15" xfId="0" applyNumberFormat="1" applyFont="1" applyFill="1" applyBorder="1" applyAlignment="1">
      <alignment horizontal="right"/>
    </xf>
    <xf numFmtId="172" fontId="18" fillId="34" borderId="0" xfId="0" applyNumberFormat="1" applyFont="1" applyFill="1" applyAlignment="1">
      <alignment/>
    </xf>
    <xf numFmtId="0" fontId="67" fillId="0" borderId="0" xfId="0" applyFont="1" applyAlignment="1">
      <alignment/>
    </xf>
    <xf numFmtId="171" fontId="3" fillId="0" borderId="0" xfId="51" applyFont="1" applyFill="1" applyBorder="1" applyAlignment="1">
      <alignment horizontal="center" vertical="center"/>
    </xf>
    <xf numFmtId="171" fontId="3" fillId="0" borderId="12" xfId="5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172" fontId="6" fillId="0" borderId="0" xfId="57" applyNumberFormat="1" applyFont="1" applyFill="1" applyBorder="1" applyAlignment="1">
      <alignment/>
    </xf>
    <xf numFmtId="172" fontId="3" fillId="0" borderId="0" xfId="57" applyNumberFormat="1" applyFont="1" applyFill="1" applyBorder="1" applyAlignment="1">
      <alignment horizontal="right"/>
    </xf>
    <xf numFmtId="172" fontId="3" fillId="0" borderId="0" xfId="57" applyNumberFormat="1" applyFont="1" applyFill="1" applyBorder="1" applyAlignment="1">
      <alignment/>
    </xf>
    <xf numFmtId="172" fontId="4" fillId="33" borderId="13" xfId="57" applyNumberFormat="1" applyFont="1" applyFill="1" applyBorder="1" applyAlignment="1">
      <alignment/>
    </xf>
    <xf numFmtId="172" fontId="4" fillId="33" borderId="13" xfId="57" applyNumberFormat="1" applyFont="1" applyFill="1" applyBorder="1" applyAlignment="1">
      <alignment vertical="center"/>
    </xf>
    <xf numFmtId="0" fontId="24" fillId="34" borderId="0" xfId="0" applyFont="1" applyFill="1" applyAlignment="1">
      <alignment/>
    </xf>
    <xf numFmtId="175" fontId="24" fillId="34" borderId="0" xfId="52" applyNumberFormat="1" applyFont="1" applyFill="1" applyBorder="1" applyAlignment="1">
      <alignment vertical="center"/>
    </xf>
    <xf numFmtId="14" fontId="25" fillId="38" borderId="32" xfId="0" applyNumberFormat="1" applyFont="1" applyFill="1" applyBorder="1" applyAlignment="1">
      <alignment horizontal="center"/>
    </xf>
    <xf numFmtId="14" fontId="25" fillId="39" borderId="32" xfId="0" applyNumberFormat="1" applyFont="1" applyFill="1" applyBorder="1" applyAlignment="1">
      <alignment horizontal="center"/>
    </xf>
    <xf numFmtId="0" fontId="25" fillId="38" borderId="33" xfId="0" applyFont="1" applyFill="1" applyBorder="1" applyAlignment="1">
      <alignment horizontal="center"/>
    </xf>
    <xf numFmtId="0" fontId="25" fillId="39" borderId="33" xfId="0" applyFont="1" applyFill="1" applyBorder="1" applyAlignment="1">
      <alignment horizontal="center"/>
    </xf>
    <xf numFmtId="0" fontId="25" fillId="34" borderId="34" xfId="0" applyFont="1" applyFill="1" applyBorder="1" applyAlignment="1">
      <alignment/>
    </xf>
    <xf numFmtId="175" fontId="24" fillId="38" borderId="35" xfId="52" applyNumberFormat="1" applyFont="1" applyFill="1" applyBorder="1" applyAlignment="1">
      <alignment vertical="center"/>
    </xf>
    <xf numFmtId="175" fontId="24" fillId="34" borderId="35" xfId="52" applyNumberFormat="1" applyFont="1" applyFill="1" applyBorder="1" applyAlignment="1">
      <alignment vertical="center"/>
    </xf>
    <xf numFmtId="0" fontId="24" fillId="34" borderId="36" xfId="0" applyFont="1" applyFill="1" applyBorder="1" applyAlignment="1">
      <alignment vertical="center"/>
    </xf>
    <xf numFmtId="0" fontId="24" fillId="34" borderId="37" xfId="0" applyFont="1" applyFill="1" applyBorder="1" applyAlignment="1">
      <alignment vertical="center"/>
    </xf>
    <xf numFmtId="175" fontId="24" fillId="40" borderId="35" xfId="52" applyNumberFormat="1" applyFont="1" applyFill="1" applyBorder="1" applyAlignment="1">
      <alignment vertical="center"/>
    </xf>
    <xf numFmtId="175" fontId="24" fillId="34" borderId="0" xfId="0" applyNumberFormat="1" applyFont="1" applyFill="1" applyAlignment="1">
      <alignment/>
    </xf>
    <xf numFmtId="0" fontId="24" fillId="34" borderId="37" xfId="0" applyFont="1" applyFill="1" applyBorder="1" applyAlignment="1">
      <alignment vertical="center" wrapText="1"/>
    </xf>
    <xf numFmtId="0" fontId="25" fillId="34" borderId="0" xfId="0" applyFont="1" applyFill="1" applyBorder="1" applyAlignment="1">
      <alignment/>
    </xf>
    <xf numFmtId="0" fontId="25" fillId="34" borderId="35" xfId="0" applyFont="1" applyFill="1" applyBorder="1" applyAlignment="1">
      <alignment vertical="center"/>
    </xf>
    <xf numFmtId="0" fontId="24" fillId="34" borderId="37" xfId="0" applyFont="1" applyFill="1" applyBorder="1" applyAlignment="1">
      <alignment/>
    </xf>
    <xf numFmtId="175" fontId="25" fillId="38" borderId="35" xfId="52" applyNumberFormat="1" applyFont="1" applyFill="1" applyBorder="1" applyAlignment="1">
      <alignment vertical="center"/>
    </xf>
    <xf numFmtId="175" fontId="25" fillId="40" borderId="35" xfId="52" applyNumberFormat="1" applyFont="1" applyFill="1" applyBorder="1" applyAlignment="1">
      <alignment vertical="center"/>
    </xf>
    <xf numFmtId="175" fontId="25" fillId="40" borderId="0" xfId="52" applyNumberFormat="1" applyFont="1" applyFill="1" applyBorder="1" applyAlignment="1">
      <alignment vertical="center"/>
    </xf>
    <xf numFmtId="0" fontId="25" fillId="34" borderId="0" xfId="0" applyFont="1" applyFill="1" applyAlignment="1">
      <alignment/>
    </xf>
    <xf numFmtId="0" fontId="25" fillId="34" borderId="36" xfId="0" applyFont="1" applyFill="1" applyBorder="1" applyAlignment="1">
      <alignment vertical="center"/>
    </xf>
    <xf numFmtId="175" fontId="25" fillId="34" borderId="35" xfId="52" applyNumberFormat="1" applyFont="1" applyFill="1" applyBorder="1" applyAlignment="1">
      <alignment vertical="center"/>
    </xf>
    <xf numFmtId="0" fontId="26" fillId="38" borderId="33" xfId="0" applyFont="1" applyFill="1" applyBorder="1" applyAlignment="1">
      <alignment horizontal="center"/>
    </xf>
    <xf numFmtId="0" fontId="26" fillId="33" borderId="33" xfId="0" applyFont="1" applyFill="1" applyBorder="1" applyAlignment="1">
      <alignment horizontal="center"/>
    </xf>
    <xf numFmtId="0" fontId="25" fillId="34" borderId="38" xfId="0" applyFont="1" applyFill="1" applyBorder="1" applyAlignment="1">
      <alignment vertical="center" wrapText="1"/>
    </xf>
    <xf numFmtId="175" fontId="25" fillId="34" borderId="35" xfId="53" applyNumberFormat="1" applyFont="1" applyFill="1" applyBorder="1" applyAlignment="1">
      <alignment vertical="center"/>
    </xf>
    <xf numFmtId="175" fontId="25" fillId="38" borderId="35" xfId="53" applyNumberFormat="1" applyFont="1" applyFill="1" applyBorder="1" applyAlignment="1">
      <alignment vertical="center"/>
    </xf>
    <xf numFmtId="0" fontId="24" fillId="34" borderId="36" xfId="0" applyFont="1" applyFill="1" applyBorder="1" applyAlignment="1">
      <alignment vertical="center" wrapText="1"/>
    </xf>
    <xf numFmtId="0" fontId="24" fillId="34" borderId="37" xfId="0" applyFont="1" applyFill="1" applyBorder="1" applyAlignment="1">
      <alignment horizontal="left" vertical="center" wrapText="1" indent="2"/>
    </xf>
    <xf numFmtId="175" fontId="24" fillId="38" borderId="35" xfId="53" applyNumberFormat="1" applyFont="1" applyFill="1" applyBorder="1" applyAlignment="1">
      <alignment vertical="center"/>
    </xf>
    <xf numFmtId="175" fontId="24" fillId="34" borderId="35" xfId="53" applyNumberFormat="1" applyFont="1" applyFill="1" applyBorder="1" applyAlignment="1">
      <alignment vertical="center"/>
    </xf>
    <xf numFmtId="175" fontId="24" fillId="40" borderId="35" xfId="53" applyNumberFormat="1" applyFont="1" applyFill="1" applyBorder="1" applyAlignment="1">
      <alignment vertical="center"/>
    </xf>
    <xf numFmtId="0" fontId="25" fillId="34" borderId="37" xfId="0" applyFont="1" applyFill="1" applyBorder="1" applyAlignment="1">
      <alignment vertical="center" wrapText="1"/>
    </xf>
    <xf numFmtId="0" fontId="24" fillId="34" borderId="39" xfId="0" applyFont="1" applyFill="1" applyBorder="1" applyAlignment="1">
      <alignment vertical="center" wrapText="1"/>
    </xf>
    <xf numFmtId="0" fontId="24" fillId="34" borderId="40" xfId="0" applyFont="1" applyFill="1" applyBorder="1" applyAlignment="1">
      <alignment vertical="center" wrapText="1"/>
    </xf>
    <xf numFmtId="0" fontId="25" fillId="34" borderId="36" xfId="0" applyFont="1" applyFill="1" applyBorder="1" applyAlignment="1">
      <alignment vertical="center" wrapText="1"/>
    </xf>
    <xf numFmtId="0" fontId="25" fillId="34" borderId="36" xfId="0" applyFont="1" applyFill="1" applyBorder="1" applyAlignment="1">
      <alignment horizontal="left" vertical="center" wrapText="1"/>
    </xf>
    <xf numFmtId="180" fontId="24" fillId="34" borderId="0" xfId="51" applyNumberFormat="1" applyFont="1" applyFill="1" applyAlignment="1">
      <alignment/>
    </xf>
    <xf numFmtId="43" fontId="24" fillId="34" borderId="0" xfId="51" applyNumberFormat="1" applyFont="1" applyFill="1" applyAlignment="1">
      <alignment/>
    </xf>
    <xf numFmtId="175" fontId="25" fillId="34" borderId="0" xfId="52" applyNumberFormat="1" applyFont="1" applyFill="1" applyBorder="1" applyAlignment="1">
      <alignment vertical="center"/>
    </xf>
    <xf numFmtId="43" fontId="25" fillId="39" borderId="33" xfId="51" applyNumberFormat="1" applyFont="1" applyFill="1" applyBorder="1" applyAlignment="1">
      <alignment horizontal="center"/>
    </xf>
    <xf numFmtId="180" fontId="24" fillId="34" borderId="35" xfId="51" applyNumberFormat="1" applyFont="1" applyFill="1" applyBorder="1" applyAlignment="1">
      <alignment vertical="center"/>
    </xf>
    <xf numFmtId="180" fontId="24" fillId="40" borderId="35" xfId="51" applyNumberFormat="1" applyFont="1" applyFill="1" applyBorder="1" applyAlignment="1">
      <alignment vertical="center"/>
    </xf>
    <xf numFmtId="180" fontId="25" fillId="34" borderId="35" xfId="51" applyNumberFormat="1" applyFont="1" applyFill="1" applyBorder="1" applyAlignment="1">
      <alignment vertical="center"/>
    </xf>
    <xf numFmtId="14" fontId="25" fillId="38" borderId="34" xfId="0" applyNumberFormat="1" applyFont="1" applyFill="1" applyBorder="1" applyAlignment="1">
      <alignment horizontal="center"/>
    </xf>
    <xf numFmtId="0" fontId="26" fillId="38" borderId="41" xfId="0" applyFont="1" applyFill="1" applyBorder="1" applyAlignment="1">
      <alignment horizontal="center"/>
    </xf>
    <xf numFmtId="43" fontId="25" fillId="38" borderId="35" xfId="51" applyNumberFormat="1" applyFont="1" applyFill="1" applyBorder="1" applyAlignment="1">
      <alignment vertical="center"/>
    </xf>
    <xf numFmtId="0" fontId="24" fillId="34" borderId="42" xfId="0" applyFont="1" applyFill="1" applyBorder="1" applyAlignment="1">
      <alignment vertical="center" wrapText="1"/>
    </xf>
    <xf numFmtId="0" fontId="24" fillId="34" borderId="43" xfId="0" applyFont="1" applyFill="1" applyBorder="1" applyAlignment="1">
      <alignment vertical="center" wrapText="1"/>
    </xf>
    <xf numFmtId="0" fontId="4" fillId="33" borderId="11" xfId="37" applyFont="1" applyFill="1" applyBorder="1" applyAlignment="1">
      <alignment horizontal="center"/>
      <protection/>
    </xf>
    <xf numFmtId="0" fontId="4" fillId="33" borderId="10" xfId="37" applyFont="1" applyFill="1" applyBorder="1" applyAlignment="1">
      <alignment horizontal="center" vertical="center" wrapText="1"/>
      <protection/>
    </xf>
    <xf numFmtId="0" fontId="4" fillId="33" borderId="0" xfId="37" applyFont="1" applyFill="1" applyBorder="1" applyAlignment="1">
      <alignment horizontal="center" vertical="center" wrapText="1"/>
      <protection/>
    </xf>
    <xf numFmtId="0" fontId="4" fillId="33" borderId="12" xfId="37" applyFont="1" applyFill="1" applyBorder="1" applyAlignment="1">
      <alignment horizontal="center" vertical="center" wrapText="1"/>
      <protection/>
    </xf>
    <xf numFmtId="0" fontId="4" fillId="33" borderId="14" xfId="39" applyFont="1" applyFill="1" applyBorder="1" applyAlignment="1">
      <alignment horizontal="center" vertical="center"/>
      <protection/>
    </xf>
    <xf numFmtId="172" fontId="7" fillId="33" borderId="10" xfId="61" applyNumberFormat="1" applyFont="1" applyFill="1" applyBorder="1" applyAlignment="1">
      <alignment horizontal="center" vertical="center"/>
    </xf>
    <xf numFmtId="0" fontId="7" fillId="33" borderId="10" xfId="39" applyFont="1" applyFill="1" applyBorder="1" applyAlignment="1">
      <alignment horizontal="center" vertical="center"/>
      <protection/>
    </xf>
    <xf numFmtId="0" fontId="5" fillId="33" borderId="11" xfId="37" applyFont="1" applyFill="1" applyBorder="1" applyAlignment="1">
      <alignment horizontal="center"/>
      <protection/>
    </xf>
    <xf numFmtId="0" fontId="6" fillId="37" borderId="13" xfId="65" applyFont="1" applyFill="1" applyBorder="1" applyAlignment="1">
      <alignment horizontal="center" vertical="center"/>
      <protection/>
    </xf>
    <xf numFmtId="0" fontId="6" fillId="33" borderId="11" xfId="37" applyFont="1" applyFill="1" applyBorder="1" applyAlignment="1">
      <alignment horizontal="center"/>
      <protection/>
    </xf>
    <xf numFmtId="0" fontId="11" fillId="33" borderId="28" xfId="0" applyFont="1" applyFill="1" applyBorder="1" applyAlignment="1">
      <alignment horizontal="center" wrapText="1"/>
    </xf>
    <xf numFmtId="0" fontId="11" fillId="33" borderId="44" xfId="0" applyFont="1" applyFill="1" applyBorder="1" applyAlignment="1">
      <alignment horizontal="center" wrapText="1"/>
    </xf>
    <xf numFmtId="0" fontId="11" fillId="33" borderId="24" xfId="0" applyFont="1" applyFill="1" applyBorder="1" applyAlignment="1">
      <alignment horizontal="center" wrapText="1"/>
    </xf>
    <xf numFmtId="0" fontId="11" fillId="33" borderId="25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0" fontId="11" fillId="33" borderId="26" xfId="0" applyFont="1" applyFill="1" applyBorder="1" applyAlignment="1">
      <alignment horizontal="center" wrapText="1"/>
    </xf>
    <xf numFmtId="0" fontId="11" fillId="33" borderId="16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/>
    </xf>
    <xf numFmtId="0" fontId="4" fillId="33" borderId="19" xfId="37" applyNumberFormat="1" applyFont="1" applyFill="1" applyBorder="1" applyAlignment="1">
      <alignment horizontal="center" vertical="center"/>
      <protection/>
    </xf>
    <xf numFmtId="0" fontId="4" fillId="33" borderId="13" xfId="37" applyNumberFormat="1" applyFont="1" applyFill="1" applyBorder="1" applyAlignment="1">
      <alignment horizontal="center" vertical="center"/>
      <protection/>
    </xf>
    <xf numFmtId="0" fontId="4" fillId="33" borderId="20" xfId="37" applyNumberFormat="1" applyFont="1" applyFill="1" applyBorder="1" applyAlignment="1">
      <alignment horizontal="center" vertical="center"/>
      <protection/>
    </xf>
    <xf numFmtId="17" fontId="6" fillId="33" borderId="0" xfId="37" applyNumberFormat="1" applyFont="1" applyFill="1" applyBorder="1" applyAlignment="1">
      <alignment horizontal="center" vertical="center" wrapText="1"/>
      <protection/>
    </xf>
    <xf numFmtId="0" fontId="25" fillId="34" borderId="39" xfId="0" applyFont="1" applyFill="1" applyBorder="1" applyAlignment="1">
      <alignment horizontal="left" vertical="center" indent="4"/>
    </xf>
    <xf numFmtId="0" fontId="24" fillId="0" borderId="34" xfId="0" applyFont="1" applyBorder="1" applyAlignment="1">
      <alignment horizontal="left" vertical="center" indent="4"/>
    </xf>
    <xf numFmtId="0" fontId="24" fillId="0" borderId="42" xfId="0" applyFont="1" applyBorder="1" applyAlignment="1">
      <alignment horizontal="left" vertical="center" indent="4"/>
    </xf>
    <xf numFmtId="0" fontId="24" fillId="0" borderId="41" xfId="0" applyFont="1" applyBorder="1" applyAlignment="1">
      <alignment horizontal="left" vertical="center" indent="4"/>
    </xf>
    <xf numFmtId="0" fontId="25" fillId="34" borderId="43" xfId="0" applyFont="1" applyFill="1" applyBorder="1" applyAlignment="1">
      <alignment wrapText="1"/>
    </xf>
    <xf numFmtId="0" fontId="24" fillId="0" borderId="43" xfId="0" applyFont="1" applyBorder="1" applyAlignment="1">
      <alignment wrapText="1"/>
    </xf>
    <xf numFmtId="0" fontId="25" fillId="34" borderId="36" xfId="0" applyFont="1" applyFill="1" applyBorder="1" applyAlignment="1">
      <alignment horizontal="right" vertical="center" wrapText="1" indent="4"/>
    </xf>
    <xf numFmtId="0" fontId="25" fillId="34" borderId="37" xfId="0" applyFont="1" applyFill="1" applyBorder="1" applyAlignment="1">
      <alignment horizontal="right" vertical="center" wrapText="1" indent="4"/>
    </xf>
    <xf numFmtId="0" fontId="25" fillId="38" borderId="36" xfId="0" applyFont="1" applyFill="1" applyBorder="1" applyAlignment="1">
      <alignment horizontal="center" vertical="center" wrapText="1"/>
    </xf>
    <xf numFmtId="0" fontId="25" fillId="38" borderId="38" xfId="0" applyFont="1" applyFill="1" applyBorder="1" applyAlignment="1">
      <alignment horizontal="center" vertical="center" wrapText="1"/>
    </xf>
    <xf numFmtId="0" fontId="25" fillId="38" borderId="37" xfId="0" applyFont="1" applyFill="1" applyBorder="1" applyAlignment="1">
      <alignment horizontal="center" vertical="center" wrapText="1"/>
    </xf>
    <xf numFmtId="0" fontId="25" fillId="34" borderId="36" xfId="0" applyFont="1" applyFill="1" applyBorder="1" applyAlignment="1">
      <alignment horizontal="center" vertical="center" wrapText="1"/>
    </xf>
    <xf numFmtId="0" fontId="25" fillId="34" borderId="37" xfId="0" applyFont="1" applyFill="1" applyBorder="1" applyAlignment="1">
      <alignment horizontal="center" vertical="center" wrapText="1"/>
    </xf>
    <xf numFmtId="0" fontId="25" fillId="34" borderId="39" xfId="0" applyFont="1" applyFill="1" applyBorder="1" applyAlignment="1">
      <alignment horizontal="left" vertical="center" wrapText="1" indent="4"/>
    </xf>
    <xf numFmtId="0" fontId="25" fillId="34" borderId="34" xfId="0" applyFont="1" applyFill="1" applyBorder="1" applyAlignment="1">
      <alignment horizontal="left" vertical="center" wrapText="1" indent="4"/>
    </xf>
    <xf numFmtId="0" fontId="25" fillId="34" borderId="42" xfId="0" applyFont="1" applyFill="1" applyBorder="1" applyAlignment="1">
      <alignment horizontal="left" vertical="center" wrapText="1" indent="4"/>
    </xf>
    <xf numFmtId="0" fontId="25" fillId="34" borderId="41" xfId="0" applyFont="1" applyFill="1" applyBorder="1" applyAlignment="1">
      <alignment horizontal="left" vertical="center" wrapText="1" indent="4"/>
    </xf>
    <xf numFmtId="0" fontId="25" fillId="34" borderId="34" xfId="0" applyFont="1" applyFill="1" applyBorder="1" applyAlignment="1">
      <alignment horizontal="left" vertical="center" indent="4"/>
    </xf>
    <xf numFmtId="0" fontId="25" fillId="34" borderId="42" xfId="0" applyFont="1" applyFill="1" applyBorder="1" applyAlignment="1">
      <alignment horizontal="left" vertical="center" indent="4"/>
    </xf>
    <xf numFmtId="0" fontId="25" fillId="34" borderId="41" xfId="0" applyFont="1" applyFill="1" applyBorder="1" applyAlignment="1">
      <alignment horizontal="left" vertical="center" indent="4"/>
    </xf>
    <xf numFmtId="0" fontId="25" fillId="38" borderId="36" xfId="0" applyFont="1" applyFill="1" applyBorder="1" applyAlignment="1">
      <alignment horizontal="center" wrapText="1"/>
    </xf>
    <xf numFmtId="0" fontId="25" fillId="38" borderId="38" xfId="0" applyFont="1" applyFill="1" applyBorder="1" applyAlignment="1">
      <alignment horizontal="center" wrapText="1"/>
    </xf>
    <xf numFmtId="0" fontId="25" fillId="38" borderId="37" xfId="0" applyFont="1" applyFill="1" applyBorder="1" applyAlignment="1">
      <alignment horizontal="center" wrapText="1"/>
    </xf>
    <xf numFmtId="0" fontId="25" fillId="34" borderId="41" xfId="0" applyFont="1" applyFill="1" applyBorder="1" applyAlignment="1">
      <alignment wrapText="1"/>
    </xf>
    <xf numFmtId="0" fontId="27" fillId="38" borderId="36" xfId="0" applyFont="1" applyFill="1" applyBorder="1" applyAlignment="1">
      <alignment horizontal="center" wrapText="1"/>
    </xf>
    <xf numFmtId="0" fontId="27" fillId="38" borderId="38" xfId="0" applyFont="1" applyFill="1" applyBorder="1" applyAlignment="1">
      <alignment horizontal="center" wrapText="1"/>
    </xf>
    <xf numFmtId="0" fontId="27" fillId="38" borderId="37" xfId="0" applyFont="1" applyFill="1" applyBorder="1" applyAlignment="1">
      <alignment horizontal="center" wrapText="1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seño" xfId="37"/>
    <cellStyle name="Diseño_Copia de Tablas Press 2Q09_IFRS (PARTE 2)_blf" xfId="38"/>
    <cellStyle name="Diseño_Tablas Press 1Q09_IFRS (PARTE 2)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[0] 2" xfId="53"/>
    <cellStyle name="Millares [0] 3" xfId="54"/>
    <cellStyle name="Millares [0] 4" xfId="55"/>
    <cellStyle name="Millares 2" xfId="56"/>
    <cellStyle name="Millares 3" xfId="57"/>
    <cellStyle name="Millares_EERR Gx 09-2009" xfId="58"/>
    <cellStyle name="Millares_genera_Fisico Gx Dx" xfId="59"/>
    <cellStyle name="Millares_Income St. Table 1.2 2Q02 v2cpt" xfId="60"/>
    <cellStyle name="Millares_Income St. Table 1.2 2Q02 v2cpt 2" xfId="61"/>
    <cellStyle name="Currency" xfId="62"/>
    <cellStyle name="Currency [0]" xfId="63"/>
    <cellStyle name="Neutral" xfId="64"/>
    <cellStyle name="Normal 2" xfId="65"/>
    <cellStyle name="Normal_operacional" xfId="66"/>
    <cellStyle name="Normal_Tablas Press 4Q05" xfId="67"/>
    <cellStyle name="Notas" xfId="68"/>
    <cellStyle name="Percent" xfId="69"/>
    <cellStyle name="Porcentual 2" xfId="70"/>
    <cellStyle name="Porcentual 4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l175778454\Downloads\Nota%20Segmentos%20Grupo%20Enersis%2009-2014v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gmentos LN resumen"/>
      <sheetName val="Segmentos pais"/>
      <sheetName val="Segmentos LN Generacion"/>
      <sheetName val="Segmentos LN Distribucion"/>
    </sheetNames>
    <sheetDataSet>
      <sheetData sheetId="0">
        <row r="4">
          <cell r="D4">
            <v>41912</v>
          </cell>
          <cell r="E4">
            <v>41639</v>
          </cell>
          <cell r="F4">
            <v>41274</v>
          </cell>
        </row>
        <row r="6">
          <cell r="I6">
            <v>961835357</v>
          </cell>
        </row>
        <row r="7">
          <cell r="F7">
            <v>310058657</v>
          </cell>
          <cell r="I7">
            <v>226918092</v>
          </cell>
        </row>
        <row r="8">
          <cell r="F8">
            <v>58019211</v>
          </cell>
          <cell r="I8">
            <v>47888142</v>
          </cell>
        </row>
        <row r="9">
          <cell r="F9">
            <v>29818737</v>
          </cell>
          <cell r="I9">
            <v>71242062</v>
          </cell>
        </row>
        <row r="10">
          <cell r="F10">
            <v>251736921</v>
          </cell>
          <cell r="I10">
            <v>580986390</v>
          </cell>
        </row>
        <row r="11">
          <cell r="F11">
            <v>94261112</v>
          </cell>
          <cell r="I11">
            <v>4182943</v>
          </cell>
        </row>
        <row r="12">
          <cell r="F12">
            <v>59387769</v>
          </cell>
          <cell r="I12">
            <v>12859884</v>
          </cell>
        </row>
        <row r="13">
          <cell r="F13">
            <v>156336360</v>
          </cell>
          <cell r="I13">
            <v>17757844</v>
          </cell>
        </row>
        <row r="15">
          <cell r="F15">
            <v>0</v>
          </cell>
          <cell r="I15">
            <v>0</v>
          </cell>
        </row>
        <row r="17">
          <cell r="I17">
            <v>4610641392</v>
          </cell>
        </row>
        <row r="18">
          <cell r="F18">
            <v>33304991</v>
          </cell>
          <cell r="I18">
            <v>378529773</v>
          </cell>
        </row>
        <row r="19">
          <cell r="F19">
            <v>26350199</v>
          </cell>
          <cell r="I19">
            <v>61314310</v>
          </cell>
        </row>
        <row r="20">
          <cell r="F20">
            <v>150483725</v>
          </cell>
          <cell r="I20">
            <v>51731291</v>
          </cell>
        </row>
        <row r="21">
          <cell r="F21">
            <v>0</v>
          </cell>
          <cell r="I21">
            <v>99044</v>
          </cell>
        </row>
        <row r="22">
          <cell r="F22">
            <v>764206038</v>
          </cell>
          <cell r="I22">
            <v>544289536</v>
          </cell>
        </row>
        <row r="23">
          <cell r="F23">
            <v>49048386</v>
          </cell>
          <cell r="I23">
            <v>1138047176</v>
          </cell>
        </row>
        <row r="24">
          <cell r="F24">
            <v>101747086</v>
          </cell>
          <cell r="I24">
            <v>102245125</v>
          </cell>
        </row>
        <row r="25">
          <cell r="F25">
            <v>4886974757</v>
          </cell>
          <cell r="I25">
            <v>2167955233</v>
          </cell>
        </row>
        <row r="26">
          <cell r="F26">
            <v>0</v>
          </cell>
          <cell r="I26">
            <v>0</v>
          </cell>
        </row>
        <row r="27">
          <cell r="F27">
            <v>137913793</v>
          </cell>
          <cell r="I27">
            <v>166429904</v>
          </cell>
        </row>
        <row r="29">
          <cell r="I29">
            <v>5572476749</v>
          </cell>
        </row>
        <row r="37">
          <cell r="I37">
            <v>1336687289</v>
          </cell>
        </row>
        <row r="38">
          <cell r="F38">
            <v>410237181</v>
          </cell>
          <cell r="I38">
            <v>232971384</v>
          </cell>
        </row>
        <row r="39">
          <cell r="F39">
            <v>354778875</v>
          </cell>
          <cell r="I39">
            <v>771682773</v>
          </cell>
        </row>
        <row r="40">
          <cell r="F40">
            <v>303548537</v>
          </cell>
          <cell r="I40">
            <v>140077447</v>
          </cell>
        </row>
        <row r="41">
          <cell r="F41">
            <v>38320326</v>
          </cell>
          <cell r="I41">
            <v>44316361</v>
          </cell>
        </row>
        <row r="42">
          <cell r="F42">
            <v>89759550</v>
          </cell>
          <cell r="I42">
            <v>74218109</v>
          </cell>
        </row>
        <row r="43">
          <cell r="F43">
            <v>0</v>
          </cell>
          <cell r="I43">
            <v>0</v>
          </cell>
        </row>
        <row r="44">
          <cell r="F44">
            <v>8353497</v>
          </cell>
          <cell r="I44">
            <v>73421215</v>
          </cell>
        </row>
        <row r="46">
          <cell r="F46">
            <v>0</v>
          </cell>
          <cell r="I46">
            <v>0</v>
          </cell>
        </row>
        <row r="48">
          <cell r="I48">
            <v>1418333328</v>
          </cell>
        </row>
        <row r="49">
          <cell r="F49">
            <v>1545210455</v>
          </cell>
          <cell r="I49">
            <v>824212315</v>
          </cell>
        </row>
        <row r="50">
          <cell r="F50">
            <v>175898</v>
          </cell>
          <cell r="I50">
            <v>14081540</v>
          </cell>
        </row>
        <row r="51">
          <cell r="F51">
            <v>7114225</v>
          </cell>
          <cell r="I51">
            <v>0</v>
          </cell>
        </row>
        <row r="52">
          <cell r="F52">
            <v>26347451</v>
          </cell>
          <cell r="I52">
            <v>143882430</v>
          </cell>
        </row>
        <row r="53">
          <cell r="F53">
            <v>350892546</v>
          </cell>
          <cell r="I53">
            <v>187420880</v>
          </cell>
        </row>
        <row r="54">
          <cell r="F54">
            <v>39594199</v>
          </cell>
          <cell r="I54">
            <v>209739455</v>
          </cell>
        </row>
        <row r="55">
          <cell r="F55">
            <v>48712109</v>
          </cell>
          <cell r="I55">
            <v>38996708</v>
          </cell>
        </row>
        <row r="57">
          <cell r="I57">
            <v>2817456132</v>
          </cell>
        </row>
        <row r="58">
          <cell r="I58">
            <v>2817456132</v>
          </cell>
        </row>
        <row r="59">
          <cell r="F59">
            <v>1488171918</v>
          </cell>
          <cell r="I59">
            <v>829508479</v>
          </cell>
        </row>
        <row r="60">
          <cell r="F60">
            <v>1890441860</v>
          </cell>
          <cell r="I60">
            <v>1283404466</v>
          </cell>
        </row>
        <row r="61">
          <cell r="F61">
            <v>206008557</v>
          </cell>
          <cell r="I61">
            <v>4180489</v>
          </cell>
        </row>
        <row r="62">
          <cell r="F62">
            <v>0</v>
          </cell>
          <cell r="I62">
            <v>0</v>
          </cell>
        </row>
        <row r="63">
          <cell r="F63">
            <v>0</v>
          </cell>
          <cell r="I63">
            <v>0</v>
          </cell>
        </row>
        <row r="64">
          <cell r="F64">
            <v>301980558</v>
          </cell>
          <cell r="I64">
            <v>700362698</v>
          </cell>
        </row>
        <row r="66">
          <cell r="F66">
            <v>0</v>
          </cell>
          <cell r="I66">
            <v>0</v>
          </cell>
          <cell r="M66">
            <v>2234456790</v>
          </cell>
        </row>
        <row r="68">
          <cell r="F68">
            <v>7109647742</v>
          </cell>
          <cell r="I68">
            <v>5572476749</v>
          </cell>
        </row>
        <row r="73">
          <cell r="E73">
            <v>41547</v>
          </cell>
        </row>
        <row r="75">
          <cell r="F75">
            <v>0</v>
          </cell>
        </row>
        <row r="76">
          <cell r="F76">
            <v>0</v>
          </cell>
        </row>
        <row r="82">
          <cell r="F82">
            <v>0</v>
          </cell>
          <cell r="I82">
            <v>0</v>
          </cell>
        </row>
        <row r="88">
          <cell r="F88">
            <v>0</v>
          </cell>
          <cell r="I88">
            <v>0</v>
          </cell>
        </row>
        <row r="94">
          <cell r="F94">
            <v>0</v>
          </cell>
          <cell r="I94">
            <v>0</v>
          </cell>
        </row>
        <row r="99">
          <cell r="F99">
            <v>0</v>
          </cell>
          <cell r="I99">
            <v>0</v>
          </cell>
        </row>
        <row r="101">
          <cell r="F101">
            <v>0</v>
          </cell>
          <cell r="I101">
            <v>0</v>
          </cell>
        </row>
        <row r="105">
          <cell r="F105">
            <v>0</v>
          </cell>
          <cell r="I105">
            <v>0</v>
          </cell>
        </row>
        <row r="110">
          <cell r="F110">
            <v>0</v>
          </cell>
          <cell r="I110">
            <v>0</v>
          </cell>
        </row>
        <row r="114">
          <cell r="F114">
            <v>0</v>
          </cell>
          <cell r="I114">
            <v>0</v>
          </cell>
        </row>
        <row r="118">
          <cell r="F118">
            <v>0</v>
          </cell>
          <cell r="I118">
            <v>0</v>
          </cell>
        </row>
        <row r="120">
          <cell r="F120">
            <v>0</v>
          </cell>
          <cell r="I120">
            <v>0</v>
          </cell>
        </row>
        <row r="122">
          <cell r="F122">
            <v>0</v>
          </cell>
          <cell r="I122">
            <v>0</v>
          </cell>
        </row>
      </sheetData>
      <sheetData sheetId="1">
        <row r="4">
          <cell r="D4">
            <v>41912</v>
          </cell>
          <cell r="E4">
            <v>41639</v>
          </cell>
          <cell r="F4">
            <v>41274</v>
          </cell>
        </row>
        <row r="73">
          <cell r="E73">
            <v>41547</v>
          </cell>
          <cell r="F73">
            <v>41274</v>
          </cell>
          <cell r="I73">
            <v>41274</v>
          </cell>
          <cell r="L73">
            <v>41274</v>
          </cell>
          <cell r="O73">
            <v>41274</v>
          </cell>
          <cell r="R73">
            <v>41274</v>
          </cell>
          <cell r="U73">
            <v>41274</v>
          </cell>
        </row>
      </sheetData>
      <sheetData sheetId="2">
        <row r="4">
          <cell r="E4">
            <v>41639</v>
          </cell>
          <cell r="F4">
            <v>41274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44"/>
  <sheetViews>
    <sheetView showGridLines="0" tabSelected="1" zoomScalePageLayoutView="0" workbookViewId="0" topLeftCell="A1">
      <selection activeCell="B14" sqref="B14"/>
    </sheetView>
  </sheetViews>
  <sheetFormatPr defaultColWidth="11.421875" defaultRowHeight="15"/>
  <cols>
    <col min="1" max="1" width="52.57421875" style="0" customWidth="1"/>
    <col min="2" max="3" width="13.8515625" style="0" customWidth="1"/>
    <col min="4" max="4" width="16.8515625" style="0" customWidth="1"/>
    <col min="5" max="5" width="13.8515625" style="290" customWidth="1"/>
    <col min="6" max="6" width="1.421875" style="0" customWidth="1"/>
    <col min="7" max="7" width="13.7109375" style="0" customWidth="1"/>
    <col min="8" max="8" width="11.8515625" style="0" bestFit="1" customWidth="1"/>
    <col min="9" max="9" width="8.00390625" style="0" bestFit="1" customWidth="1"/>
    <col min="10" max="10" width="1.1484375" style="0" customWidth="1"/>
    <col min="11" max="11" width="12.28125" style="0" bestFit="1" customWidth="1"/>
  </cols>
  <sheetData>
    <row r="1" spans="1:7" ht="15">
      <c r="A1" s="58" t="s">
        <v>25</v>
      </c>
      <c r="B1" s="194"/>
      <c r="C1" s="194"/>
      <c r="D1" s="176"/>
      <c r="E1" s="288"/>
      <c r="F1" s="177"/>
      <c r="G1" s="178"/>
    </row>
    <row r="2" spans="1:7" ht="15">
      <c r="A2" s="1" t="s">
        <v>26</v>
      </c>
      <c r="B2" s="391" t="s">
        <v>27</v>
      </c>
      <c r="C2" s="391"/>
      <c r="D2" s="391"/>
      <c r="E2" s="391"/>
      <c r="F2" s="177"/>
      <c r="G2" s="59" t="s">
        <v>28</v>
      </c>
    </row>
    <row r="3" spans="1:7" ht="15">
      <c r="A3" s="3"/>
      <c r="B3" s="195" t="s">
        <v>81</v>
      </c>
      <c r="C3" s="195" t="s">
        <v>82</v>
      </c>
      <c r="D3" s="160" t="s">
        <v>83</v>
      </c>
      <c r="E3" s="289" t="s">
        <v>84</v>
      </c>
      <c r="F3" s="177"/>
      <c r="G3" s="160" t="s">
        <v>81</v>
      </c>
    </row>
    <row r="4" spans="1:7" ht="15">
      <c r="A4" s="60" t="s">
        <v>85</v>
      </c>
      <c r="B4" s="196">
        <v>4905929.387</v>
      </c>
      <c r="C4" s="196">
        <v>4207543.899</v>
      </c>
      <c r="D4" s="196">
        <v>698385.4879999999</v>
      </c>
      <c r="E4" s="179">
        <v>0.1659841239365284</v>
      </c>
      <c r="F4" s="196"/>
      <c r="G4" s="196">
        <v>8743413.628586704</v>
      </c>
    </row>
    <row r="5" spans="1:7" ht="15">
      <c r="A5" s="61" t="s">
        <v>86</v>
      </c>
      <c r="B5" s="196">
        <v>4535740.312</v>
      </c>
      <c r="C5" s="196">
        <v>3835742.714</v>
      </c>
      <c r="D5" s="196">
        <v>699997.5979999998</v>
      </c>
      <c r="E5" s="179">
        <v>0.18249336574246564</v>
      </c>
      <c r="F5" s="196"/>
      <c r="G5" s="196">
        <v>8083657.658171449</v>
      </c>
    </row>
    <row r="6" spans="1:7" ht="15">
      <c r="A6" s="61" t="s">
        <v>87</v>
      </c>
      <c r="B6" s="196">
        <v>30387.643</v>
      </c>
      <c r="C6" s="196">
        <v>43171.355</v>
      </c>
      <c r="D6" s="196">
        <v>-12783.712000000003</v>
      </c>
      <c r="E6" s="179">
        <v>-0.296115607212236</v>
      </c>
      <c r="F6" s="196"/>
      <c r="G6" s="196">
        <v>54157.267866690425</v>
      </c>
    </row>
    <row r="7" spans="1:7" ht="15">
      <c r="A7" s="61" t="s">
        <v>88</v>
      </c>
      <c r="B7" s="196">
        <v>339801.432</v>
      </c>
      <c r="C7" s="196">
        <v>328629.83</v>
      </c>
      <c r="D7" s="196">
        <v>11171.601999999955</v>
      </c>
      <c r="E7" s="179">
        <v>0.03399448552798739</v>
      </c>
      <c r="F7" s="196"/>
      <c r="G7" s="196">
        <v>605598.7025485653</v>
      </c>
    </row>
    <row r="8" spans="1:7" ht="15">
      <c r="A8" s="60" t="s">
        <v>89</v>
      </c>
      <c r="B8" s="196">
        <v>303333.78</v>
      </c>
      <c r="C8" s="196">
        <v>385911.079</v>
      </c>
      <c r="D8" s="196">
        <v>-82577.299</v>
      </c>
      <c r="E8" s="179">
        <v>-0.21398012001619676</v>
      </c>
      <c r="F8" s="196"/>
      <c r="G8" s="196">
        <v>540605.5605061486</v>
      </c>
    </row>
    <row r="9" spans="1:7" ht="15">
      <c r="A9" s="62" t="s">
        <v>90</v>
      </c>
      <c r="B9" s="198">
        <v>5209263.167</v>
      </c>
      <c r="C9" s="198">
        <v>4593454.978</v>
      </c>
      <c r="D9" s="198">
        <v>615808.1890000002</v>
      </c>
      <c r="E9" s="180">
        <v>0.13406209311931133</v>
      </c>
      <c r="F9" s="198"/>
      <c r="G9" s="198">
        <v>9284019.189092852</v>
      </c>
    </row>
    <row r="10" spans="1:7" ht="15">
      <c r="A10" s="63"/>
      <c r="B10" s="199"/>
      <c r="C10" s="199"/>
      <c r="D10" s="199"/>
      <c r="E10" s="181"/>
      <c r="F10" s="199"/>
      <c r="G10" s="199"/>
    </row>
    <row r="11" spans="1:7" ht="15">
      <c r="A11" s="60" t="s">
        <v>91</v>
      </c>
      <c r="B11" s="196">
        <v>-1905755.956</v>
      </c>
      <c r="C11" s="196">
        <v>-1341606.005</v>
      </c>
      <c r="D11" s="196">
        <v>-564149.9510000001</v>
      </c>
      <c r="E11" s="179">
        <v>-0.4205034480298112</v>
      </c>
      <c r="F11" s="196"/>
      <c r="G11" s="196">
        <v>-3396464.0099803954</v>
      </c>
    </row>
    <row r="12" spans="1:7" ht="15">
      <c r="A12" s="60" t="s">
        <v>92</v>
      </c>
      <c r="B12" s="196">
        <v>-378711.015</v>
      </c>
      <c r="C12" s="196">
        <v>-309855.895</v>
      </c>
      <c r="D12" s="196">
        <v>-68855.12</v>
      </c>
      <c r="E12" s="179">
        <v>-0.22221658877911615</v>
      </c>
      <c r="F12" s="196"/>
      <c r="G12" s="196">
        <v>-674943.8870076635</v>
      </c>
    </row>
    <row r="13" spans="1:7" ht="15">
      <c r="A13" s="60" t="s">
        <v>93</v>
      </c>
      <c r="B13" s="196">
        <v>-327502.251</v>
      </c>
      <c r="C13" s="196">
        <v>-289237.816</v>
      </c>
      <c r="D13" s="196">
        <v>-38264.435</v>
      </c>
      <c r="E13" s="179">
        <v>-0.13229402548109406</v>
      </c>
      <c r="F13" s="196"/>
      <c r="G13" s="196">
        <v>-583678.936018535</v>
      </c>
    </row>
    <row r="14" spans="1:7" ht="15">
      <c r="A14" s="60" t="s">
        <v>94</v>
      </c>
      <c r="B14" s="196">
        <v>-317856.319</v>
      </c>
      <c r="C14" s="196">
        <v>-340714.405</v>
      </c>
      <c r="D14" s="196">
        <v>22858.08600000001</v>
      </c>
      <c r="E14" s="179">
        <v>0.0670886985245018</v>
      </c>
      <c r="F14" s="196"/>
      <c r="G14" s="196">
        <v>-566487.8256995188</v>
      </c>
    </row>
    <row r="15" spans="1:7" ht="15">
      <c r="A15" s="62" t="s">
        <v>95</v>
      </c>
      <c r="B15" s="198">
        <v>-2929825.541</v>
      </c>
      <c r="C15" s="198">
        <v>-2281414.1210000003</v>
      </c>
      <c r="D15" s="198">
        <v>-648411.4199999999</v>
      </c>
      <c r="E15" s="180">
        <v>-0.28421469562737045</v>
      </c>
      <c r="F15" s="198"/>
      <c r="G15" s="198">
        <v>-5221574.658706113</v>
      </c>
    </row>
    <row r="16" spans="1:7" ht="15">
      <c r="A16" s="62"/>
      <c r="B16" s="198"/>
      <c r="C16" s="198"/>
      <c r="D16" s="198"/>
      <c r="E16" s="180"/>
      <c r="F16" s="198"/>
      <c r="G16" s="198"/>
    </row>
    <row r="17" spans="1:7" ht="15">
      <c r="A17" s="4" t="s">
        <v>96</v>
      </c>
      <c r="B17" s="200">
        <v>2279437.626</v>
      </c>
      <c r="C17" s="200">
        <v>2312040.857</v>
      </c>
      <c r="D17" s="200">
        <v>-32603.23099999968</v>
      </c>
      <c r="E17" s="182">
        <v>-0.014101494314552973</v>
      </c>
      <c r="F17" s="200"/>
      <c r="G17" s="200">
        <v>4062444.5303867403</v>
      </c>
    </row>
    <row r="18" spans="1:7" ht="15">
      <c r="A18" s="60"/>
      <c r="B18" s="197"/>
      <c r="C18" s="197"/>
      <c r="D18" s="197"/>
      <c r="E18" s="179"/>
      <c r="F18" s="197"/>
      <c r="G18" s="197"/>
    </row>
    <row r="19" spans="1:7" ht="15">
      <c r="A19" s="60" t="s">
        <v>97</v>
      </c>
      <c r="B19" s="196">
        <v>53832.077</v>
      </c>
      <c r="C19" s="196">
        <v>42686.119</v>
      </c>
      <c r="D19" s="196">
        <v>11145.957999999999</v>
      </c>
      <c r="E19" s="179">
        <v>0.261114344923229</v>
      </c>
      <c r="F19" s="196"/>
      <c r="G19" s="196">
        <v>95940.25485653181</v>
      </c>
    </row>
    <row r="20" spans="1:7" ht="15">
      <c r="A20" s="60" t="s">
        <v>98</v>
      </c>
      <c r="B20" s="196">
        <v>-382325.74</v>
      </c>
      <c r="C20" s="196">
        <v>-345229.43</v>
      </c>
      <c r="D20" s="196">
        <v>-37096.31</v>
      </c>
      <c r="E20" s="179">
        <v>-0.1074540777128995</v>
      </c>
      <c r="F20" s="196"/>
      <c r="G20" s="196">
        <v>-681386.0987346284</v>
      </c>
    </row>
    <row r="21" spans="1:7" ht="15">
      <c r="A21" s="60" t="s">
        <v>99</v>
      </c>
      <c r="B21" s="196">
        <v>-429830.158</v>
      </c>
      <c r="C21" s="196">
        <v>-375352.138</v>
      </c>
      <c r="D21" s="196">
        <v>-54478.02000000002</v>
      </c>
      <c r="E21" s="179">
        <v>-0.14513842998278065</v>
      </c>
      <c r="F21" s="196"/>
      <c r="G21" s="196">
        <v>-766049.1142398859</v>
      </c>
    </row>
    <row r="22" spans="1:7" ht="15">
      <c r="A22" s="4" t="s">
        <v>100</v>
      </c>
      <c r="B22" s="200">
        <v>1521113.8050000002</v>
      </c>
      <c r="C22" s="200">
        <v>1634145.4079999998</v>
      </c>
      <c r="D22" s="200">
        <v>-113031.60299999965</v>
      </c>
      <c r="E22" s="182">
        <v>-0.06916863239137142</v>
      </c>
      <c r="F22" s="200"/>
      <c r="G22" s="200">
        <v>2710949.572268758</v>
      </c>
    </row>
    <row r="23" spans="1:7" ht="15">
      <c r="A23" s="60" t="s">
        <v>101</v>
      </c>
      <c r="B23" s="196">
        <v>-349175.164</v>
      </c>
      <c r="C23" s="196">
        <v>-328251.599</v>
      </c>
      <c r="D23" s="196">
        <v>-20923.565000000002</v>
      </c>
      <c r="E23" s="179">
        <v>-0.06374246176939416</v>
      </c>
      <c r="F23" s="196"/>
      <c r="G23" s="196">
        <v>-622304.6943503831</v>
      </c>
    </row>
    <row r="24" spans="1:7" ht="15">
      <c r="A24" s="60" t="s">
        <v>102</v>
      </c>
      <c r="B24" s="196">
        <v>-29682.444</v>
      </c>
      <c r="C24" s="196">
        <v>-57135.263</v>
      </c>
      <c r="D24" s="196">
        <v>27452.819</v>
      </c>
      <c r="E24" s="179">
        <v>0.48048818817898853</v>
      </c>
      <c r="F24" s="196"/>
      <c r="G24" s="196">
        <v>-52900.45268223133</v>
      </c>
    </row>
    <row r="25" spans="1:7" ht="15">
      <c r="A25" s="4" t="s">
        <v>29</v>
      </c>
      <c r="B25" s="200">
        <v>1142256.1970000004</v>
      </c>
      <c r="C25" s="200">
        <v>1248758.5459999999</v>
      </c>
      <c r="D25" s="200">
        <v>-106502.34899999946</v>
      </c>
      <c r="E25" s="182">
        <v>-0.0852865826953864</v>
      </c>
      <c r="F25" s="200"/>
      <c r="G25" s="200">
        <v>2035744.425236144</v>
      </c>
    </row>
    <row r="26" spans="1:7" ht="15">
      <c r="A26" s="60"/>
      <c r="B26" s="196"/>
      <c r="C26" s="196"/>
      <c r="D26" s="196"/>
      <c r="E26" s="179"/>
      <c r="F26" s="196"/>
      <c r="G26" s="196"/>
    </row>
    <row r="27" spans="1:7" ht="15">
      <c r="A27" s="62" t="s">
        <v>103</v>
      </c>
      <c r="B27" s="198">
        <v>-309325.86400000006</v>
      </c>
      <c r="C27" s="198">
        <v>-142714.507</v>
      </c>
      <c r="D27" s="198">
        <v>-166611.35700000005</v>
      </c>
      <c r="E27" s="180">
        <v>-1.1674451357632483</v>
      </c>
      <c r="F27" s="198"/>
      <c r="G27" s="198">
        <v>-551284.7335590805</v>
      </c>
    </row>
    <row r="28" spans="1:7" ht="15">
      <c r="A28" s="64" t="s">
        <v>104</v>
      </c>
      <c r="B28" s="196">
        <v>126351.459</v>
      </c>
      <c r="C28" s="196">
        <v>168026.461</v>
      </c>
      <c r="D28" s="196">
        <v>-41675.00200000001</v>
      </c>
      <c r="E28" s="183">
        <v>-0.24802642245735335</v>
      </c>
      <c r="F28" s="196"/>
      <c r="G28" s="196">
        <v>225185.27713420067</v>
      </c>
    </row>
    <row r="29" spans="1:7" ht="15" customHeight="1">
      <c r="A29" s="64" t="s">
        <v>105</v>
      </c>
      <c r="B29" s="196">
        <v>-387065.65</v>
      </c>
      <c r="C29" s="196">
        <v>-286018.944</v>
      </c>
      <c r="D29" s="196">
        <v>-101046.706</v>
      </c>
      <c r="E29" s="183">
        <v>-0.35328675991475583</v>
      </c>
      <c r="F29" s="196"/>
      <c r="G29" s="196">
        <v>-689833.6303689182</v>
      </c>
    </row>
    <row r="30" spans="1:7" ht="15">
      <c r="A30" s="64" t="s">
        <v>106</v>
      </c>
      <c r="B30" s="196">
        <v>-5853.457</v>
      </c>
      <c r="C30" s="196">
        <v>-6407.351</v>
      </c>
      <c r="D30" s="196">
        <v>553.8939999999993</v>
      </c>
      <c r="E30" s="183">
        <v>0.08644664542335817</v>
      </c>
      <c r="F30" s="196"/>
      <c r="G30" s="196">
        <v>-10432.110140794866</v>
      </c>
    </row>
    <row r="31" spans="1:7" ht="15">
      <c r="A31" s="60" t="s">
        <v>107</v>
      </c>
      <c r="B31" s="196">
        <v>-42758.216</v>
      </c>
      <c r="C31" s="196">
        <v>-18314.673</v>
      </c>
      <c r="D31" s="196">
        <v>-24443.543</v>
      </c>
      <c r="E31" s="179">
        <v>-1.3346426114187244</v>
      </c>
      <c r="F31" s="196"/>
      <c r="G31" s="196">
        <v>-76204.27018356799</v>
      </c>
    </row>
    <row r="32" spans="1:7" ht="15">
      <c r="A32" s="61" t="s">
        <v>108</v>
      </c>
      <c r="B32" s="196">
        <v>100414.201</v>
      </c>
      <c r="C32" s="196">
        <v>54560.608</v>
      </c>
      <c r="D32" s="196">
        <v>45853.593</v>
      </c>
      <c r="E32" s="179">
        <v>0.8404157263056893</v>
      </c>
      <c r="F32" s="196"/>
      <c r="G32" s="196">
        <v>178959.54553555514</v>
      </c>
    </row>
    <row r="33" spans="1:7" ht="15">
      <c r="A33" s="61" t="s">
        <v>109</v>
      </c>
      <c r="B33" s="196">
        <v>-143172.417</v>
      </c>
      <c r="C33" s="196">
        <v>-72875.281</v>
      </c>
      <c r="D33" s="196">
        <v>-70297.13599999998</v>
      </c>
      <c r="E33" s="179">
        <v>-0.964622503479609</v>
      </c>
      <c r="F33" s="196"/>
      <c r="G33" s="196">
        <v>-255163.81571912314</v>
      </c>
    </row>
    <row r="34" spans="1:7" ht="26.25">
      <c r="A34" s="139" t="s">
        <v>110</v>
      </c>
      <c r="B34" s="196">
        <v>12196.539</v>
      </c>
      <c r="C34" s="196">
        <v>14635.969</v>
      </c>
      <c r="D34" s="196">
        <v>-2439.4299999999985</v>
      </c>
      <c r="E34" s="184">
        <v>-0.1666736244112022</v>
      </c>
      <c r="F34" s="196"/>
      <c r="G34" s="196">
        <v>21736.83657102121</v>
      </c>
    </row>
    <row r="35" spans="1:7" ht="15">
      <c r="A35" s="66" t="s">
        <v>111</v>
      </c>
      <c r="B35" s="196">
        <v>43358.695</v>
      </c>
      <c r="C35" s="196">
        <v>852.836</v>
      </c>
      <c r="D35" s="196">
        <v>42505.859</v>
      </c>
      <c r="E35" s="184">
        <v>49.840601241035785</v>
      </c>
      <c r="F35" s="196"/>
      <c r="G35" s="196">
        <v>77274.45196934593</v>
      </c>
    </row>
    <row r="36" spans="1:7" ht="15">
      <c r="A36" s="66" t="s">
        <v>112</v>
      </c>
      <c r="B36" s="196">
        <v>5209.769</v>
      </c>
      <c r="C36" s="196">
        <v>12329.899</v>
      </c>
      <c r="D36" s="196">
        <v>-7120.129999999999</v>
      </c>
      <c r="E36" s="184">
        <v>-0.577468639443032</v>
      </c>
      <c r="F36" s="196"/>
      <c r="G36" s="196">
        <v>9284.92069149884</v>
      </c>
    </row>
    <row r="37" spans="1:7" ht="15">
      <c r="A37" s="60"/>
      <c r="B37" s="196"/>
      <c r="C37" s="196"/>
      <c r="D37" s="196"/>
      <c r="E37" s="179"/>
      <c r="F37" s="196"/>
      <c r="G37" s="196"/>
    </row>
    <row r="38" spans="1:7" ht="15">
      <c r="A38" s="4" t="s">
        <v>113</v>
      </c>
      <c r="B38" s="200">
        <v>893695.3360000004</v>
      </c>
      <c r="C38" s="200">
        <v>1133862.7429999998</v>
      </c>
      <c r="D38" s="200">
        <v>-240167.40699999942</v>
      </c>
      <c r="E38" s="182">
        <v>-0.21181347432279066</v>
      </c>
      <c r="F38" s="200"/>
      <c r="G38" s="200">
        <v>1592755.9009089295</v>
      </c>
    </row>
    <row r="39" spans="1:7" ht="15">
      <c r="A39" s="64" t="s">
        <v>114</v>
      </c>
      <c r="B39" s="196">
        <v>-367504.615</v>
      </c>
      <c r="C39" s="196">
        <v>-331238.389</v>
      </c>
      <c r="D39" s="196">
        <v>-36266.225999999966</v>
      </c>
      <c r="E39" s="183">
        <v>-0.10948678415411556</v>
      </c>
      <c r="F39" s="196"/>
      <c r="G39" s="196">
        <v>-654971.6895384067</v>
      </c>
    </row>
    <row r="40" spans="1:7" ht="15">
      <c r="A40" s="4" t="s">
        <v>115</v>
      </c>
      <c r="B40" s="200">
        <v>526190.7210000004</v>
      </c>
      <c r="C40" s="200">
        <v>802624.3539999998</v>
      </c>
      <c r="D40" s="200">
        <v>-276433.63299999945</v>
      </c>
      <c r="E40" s="182">
        <v>-0.3444122167765663</v>
      </c>
      <c r="F40" s="200"/>
      <c r="G40" s="200">
        <v>937784.2113705227</v>
      </c>
    </row>
    <row r="41" spans="1:7" ht="15">
      <c r="A41" s="185" t="s">
        <v>116</v>
      </c>
      <c r="B41" s="196">
        <v>272132.04</v>
      </c>
      <c r="C41" s="196">
        <v>467900.613</v>
      </c>
      <c r="D41" s="196">
        <v>-195768.57300000003</v>
      </c>
      <c r="E41" s="184">
        <v>-0.4183977698699874</v>
      </c>
      <c r="F41" s="196"/>
      <c r="G41" s="196">
        <v>484997.3979682766</v>
      </c>
    </row>
    <row r="42" spans="1:7" ht="15">
      <c r="A42" s="61" t="s">
        <v>117</v>
      </c>
      <c r="B42" s="196">
        <v>254058.681</v>
      </c>
      <c r="C42" s="196">
        <v>334723.741</v>
      </c>
      <c r="D42" s="196">
        <v>-80665.05999999997</v>
      </c>
      <c r="E42" s="179">
        <v>-0.24098995714797528</v>
      </c>
      <c r="F42" s="196"/>
      <c r="G42" s="196">
        <v>452786.8134022456</v>
      </c>
    </row>
    <row r="43" spans="1:7" ht="15">
      <c r="A43" s="60"/>
      <c r="B43" s="196"/>
      <c r="C43" s="196"/>
      <c r="D43" s="196"/>
      <c r="E43" s="179"/>
      <c r="F43" s="196"/>
      <c r="G43" s="196"/>
    </row>
    <row r="44" spans="1:7" ht="15">
      <c r="A44" s="62" t="s">
        <v>118</v>
      </c>
      <c r="B44" s="201">
        <v>5.543220003467442</v>
      </c>
      <c r="C44" s="201">
        <v>11.39146251104463</v>
      </c>
      <c r="D44" s="201">
        <v>-5.848242507577187</v>
      </c>
      <c r="E44" s="180">
        <v>-0.5133882064666415</v>
      </c>
      <c r="F44" s="201"/>
      <c r="G44" s="291">
        <v>0.4939600787263805</v>
      </c>
    </row>
  </sheetData>
  <sheetProtection/>
  <mergeCells count="1">
    <mergeCell ref="B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K10"/>
  <sheetViews>
    <sheetView showGridLines="0" zoomScale="76" zoomScaleNormal="76" zoomScalePageLayoutView="0" workbookViewId="0" topLeftCell="A1">
      <selection activeCell="A1" activeCellId="1" sqref="A1:IV16384 A1:IV16384"/>
    </sheetView>
  </sheetViews>
  <sheetFormatPr defaultColWidth="11.421875" defaultRowHeight="15"/>
  <cols>
    <col min="1" max="1" width="17.140625" style="0" customWidth="1"/>
    <col min="2" max="6" width="11.57421875" style="0" bestFit="1" customWidth="1"/>
    <col min="7" max="7" width="12.00390625" style="0" bestFit="1" customWidth="1"/>
    <col min="8" max="10" width="11.57421875" style="0" bestFit="1" customWidth="1"/>
    <col min="11" max="11" width="12.00390625" style="0" bestFit="1" customWidth="1"/>
    <col min="12" max="13" width="8.28125" style="0" customWidth="1"/>
    <col min="14" max="14" width="2.00390625" style="0" customWidth="1"/>
    <col min="15" max="15" width="12.140625" style="0" customWidth="1"/>
    <col min="16" max="16" width="2.00390625" style="0" customWidth="1"/>
  </cols>
  <sheetData>
    <row r="1" spans="1:11" ht="15.75" customHeight="1" thickBot="1">
      <c r="A1" s="166" t="s">
        <v>53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.75" customHeight="1">
      <c r="A2" s="277" t="s">
        <v>54</v>
      </c>
      <c r="B2" s="401" t="s">
        <v>55</v>
      </c>
      <c r="C2" s="402"/>
      <c r="D2" s="407" t="s">
        <v>56</v>
      </c>
      <c r="E2" s="402"/>
      <c r="F2" s="401" t="s">
        <v>57</v>
      </c>
      <c r="G2" s="402"/>
      <c r="H2" s="401" t="s">
        <v>19</v>
      </c>
      <c r="I2" s="402"/>
      <c r="J2" s="401" t="s">
        <v>58</v>
      </c>
      <c r="K2" s="402"/>
    </row>
    <row r="3" spans="1:11" ht="16.5" thickBot="1">
      <c r="A3" s="278" t="s">
        <v>28</v>
      </c>
      <c r="B3" s="405"/>
      <c r="C3" s="406"/>
      <c r="D3" s="408"/>
      <c r="E3" s="404"/>
      <c r="F3" s="403"/>
      <c r="G3" s="404"/>
      <c r="H3" s="403"/>
      <c r="I3" s="404"/>
      <c r="J3" s="403"/>
      <c r="K3" s="404"/>
    </row>
    <row r="4" spans="1:11" ht="16.5" thickBot="1">
      <c r="A4" s="278"/>
      <c r="B4" s="263" t="s">
        <v>81</v>
      </c>
      <c r="C4" s="262" t="s">
        <v>82</v>
      </c>
      <c r="D4" s="279" t="s">
        <v>81</v>
      </c>
      <c r="E4" s="280" t="s">
        <v>82</v>
      </c>
      <c r="F4" s="279" t="s">
        <v>81</v>
      </c>
      <c r="G4" s="280" t="s">
        <v>82</v>
      </c>
      <c r="H4" s="279" t="s">
        <v>81</v>
      </c>
      <c r="I4" s="280" t="s">
        <v>82</v>
      </c>
      <c r="J4" s="279" t="s">
        <v>81</v>
      </c>
      <c r="K4" s="281" t="s">
        <v>82</v>
      </c>
    </row>
    <row r="5" spans="1:11" ht="15.75">
      <c r="A5" s="282" t="s">
        <v>1</v>
      </c>
      <c r="B5" s="265">
        <v>0</v>
      </c>
      <c r="C5" s="264">
        <v>0</v>
      </c>
      <c r="D5" s="265">
        <v>0</v>
      </c>
      <c r="E5" s="283">
        <v>0</v>
      </c>
      <c r="F5" s="264">
        <v>0</v>
      </c>
      <c r="G5" s="264">
        <v>0</v>
      </c>
      <c r="H5" s="265">
        <v>0</v>
      </c>
      <c r="I5" s="264">
        <v>0</v>
      </c>
      <c r="J5" s="266">
        <v>0</v>
      </c>
      <c r="K5" s="267">
        <v>0</v>
      </c>
    </row>
    <row r="6" spans="1:11" ht="15.75">
      <c r="A6" s="284" t="s">
        <v>21</v>
      </c>
      <c r="B6" s="265">
        <v>0</v>
      </c>
      <c r="C6" s="264">
        <v>0</v>
      </c>
      <c r="D6" s="265">
        <v>58757.63793</v>
      </c>
      <c r="E6" s="283">
        <v>6814.615790000001</v>
      </c>
      <c r="F6" s="264">
        <v>0</v>
      </c>
      <c r="G6" s="264">
        <v>0</v>
      </c>
      <c r="H6" s="265">
        <v>0</v>
      </c>
      <c r="I6" s="264">
        <v>0</v>
      </c>
      <c r="J6" s="266">
        <v>58757.63793</v>
      </c>
      <c r="K6" s="267">
        <v>6814.615790000001</v>
      </c>
    </row>
    <row r="7" spans="1:11" ht="15.75">
      <c r="A7" s="284" t="s">
        <v>20</v>
      </c>
      <c r="B7" s="265">
        <v>0</v>
      </c>
      <c r="C7" s="264">
        <v>0</v>
      </c>
      <c r="D7" s="265">
        <v>133330.77983</v>
      </c>
      <c r="E7" s="283">
        <v>0</v>
      </c>
      <c r="F7" s="264">
        <v>0</v>
      </c>
      <c r="G7" s="264">
        <v>0</v>
      </c>
      <c r="H7" s="265">
        <v>0</v>
      </c>
      <c r="I7" s="264">
        <v>0</v>
      </c>
      <c r="J7" s="266">
        <v>133330.77983</v>
      </c>
      <c r="K7" s="267">
        <v>0</v>
      </c>
    </row>
    <row r="8" spans="1:11" ht="15.75">
      <c r="A8" s="284" t="s">
        <v>2</v>
      </c>
      <c r="B8" s="265">
        <v>0</v>
      </c>
      <c r="C8" s="264">
        <v>0</v>
      </c>
      <c r="D8" s="265">
        <v>140847.9789</v>
      </c>
      <c r="E8" s="283">
        <v>14008.33354</v>
      </c>
      <c r="F8" s="264">
        <v>0</v>
      </c>
      <c r="G8" s="264">
        <v>0</v>
      </c>
      <c r="H8" s="265">
        <v>0</v>
      </c>
      <c r="I8" s="264">
        <v>0</v>
      </c>
      <c r="J8" s="266">
        <v>140847.9789</v>
      </c>
      <c r="K8" s="267">
        <v>14008.33354</v>
      </c>
    </row>
    <row r="9" spans="1:11" ht="15.75">
      <c r="A9" s="284" t="s">
        <v>19</v>
      </c>
      <c r="B9" s="265">
        <v>0</v>
      </c>
      <c r="C9" s="264">
        <v>0</v>
      </c>
      <c r="D9" s="265">
        <v>0</v>
      </c>
      <c r="E9" s="283">
        <v>0</v>
      </c>
      <c r="F9" s="264">
        <v>0</v>
      </c>
      <c r="G9" s="264">
        <v>0</v>
      </c>
      <c r="H9" s="265">
        <v>0</v>
      </c>
      <c r="I9" s="264">
        <v>0</v>
      </c>
      <c r="J9" s="266">
        <v>0</v>
      </c>
      <c r="K9" s="267">
        <v>0</v>
      </c>
    </row>
    <row r="10" spans="1:11" ht="15.75" customHeight="1" thickBot="1">
      <c r="A10" s="278" t="s">
        <v>194</v>
      </c>
      <c r="B10" s="270">
        <v>0</v>
      </c>
      <c r="C10" s="268">
        <v>0</v>
      </c>
      <c r="D10" s="270">
        <v>332936.39665999997</v>
      </c>
      <c r="E10" s="269">
        <v>20822.94933</v>
      </c>
      <c r="F10" s="268">
        <v>0</v>
      </c>
      <c r="G10" s="268">
        <v>0</v>
      </c>
      <c r="H10" s="270">
        <v>0</v>
      </c>
      <c r="I10" s="268">
        <v>0</v>
      </c>
      <c r="J10" s="270">
        <v>332936.39665999997</v>
      </c>
      <c r="K10" s="269">
        <v>20822.94933</v>
      </c>
    </row>
  </sheetData>
  <sheetProtection/>
  <mergeCells count="5">
    <mergeCell ref="J2:K3"/>
    <mergeCell ref="B2:C3"/>
    <mergeCell ref="D2:E3"/>
    <mergeCell ref="F2:G3"/>
    <mergeCell ref="H2:I3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J23"/>
  <sheetViews>
    <sheetView showGridLines="0" zoomScalePageLayoutView="0" workbookViewId="0" topLeftCell="A1">
      <selection activeCell="A1" activeCellId="1" sqref="A1:IV16384 A1:IV16384"/>
    </sheetView>
  </sheetViews>
  <sheetFormatPr defaultColWidth="11.421875" defaultRowHeight="15"/>
  <cols>
    <col min="1" max="1" width="34.57421875" style="0" customWidth="1"/>
    <col min="2" max="2" width="8.8515625" style="0" customWidth="1"/>
    <col min="3" max="3" width="8.421875" style="0" customWidth="1"/>
    <col min="4" max="4" width="1.421875" style="0" customWidth="1"/>
    <col min="5" max="5" width="12.140625" style="0" bestFit="1" customWidth="1"/>
    <col min="6" max="6" width="2.140625" style="0" customWidth="1"/>
    <col min="7" max="7" width="9.421875" style="0" customWidth="1"/>
    <col min="8" max="8" width="8.8515625" style="0" customWidth="1"/>
    <col min="9" max="9" width="2.421875" style="0" customWidth="1"/>
    <col min="10" max="10" width="12.421875" style="0" customWidth="1"/>
  </cols>
  <sheetData>
    <row r="1" spans="1:10" ht="16.5">
      <c r="A1" s="166" t="s">
        <v>59</v>
      </c>
      <c r="B1" s="5"/>
      <c r="C1" s="5"/>
      <c r="D1" s="5"/>
      <c r="E1" s="5"/>
      <c r="F1" s="5"/>
      <c r="G1" s="5"/>
      <c r="H1" s="5"/>
      <c r="I1" s="5"/>
      <c r="J1" s="5"/>
    </row>
    <row r="2" spans="1:10" ht="32.25" customHeight="1">
      <c r="A2" s="91"/>
      <c r="B2" s="92" t="s">
        <v>60</v>
      </c>
      <c r="C2" s="92"/>
      <c r="D2" s="92"/>
      <c r="E2" s="92"/>
      <c r="F2" s="29"/>
      <c r="G2" s="93" t="s">
        <v>61</v>
      </c>
      <c r="H2" s="93"/>
      <c r="I2" s="93"/>
      <c r="J2" s="93"/>
    </row>
    <row r="3" spans="1:10" ht="15">
      <c r="A3" s="94"/>
      <c r="B3" s="95"/>
      <c r="C3" s="95"/>
      <c r="D3" s="95"/>
      <c r="E3" s="95"/>
      <c r="F3" s="30"/>
      <c r="G3" s="96"/>
      <c r="H3" s="96"/>
      <c r="I3" s="96"/>
      <c r="J3" s="96"/>
    </row>
    <row r="4" spans="1:10" ht="15">
      <c r="A4" s="94"/>
      <c r="B4" s="95" t="s">
        <v>34</v>
      </c>
      <c r="C4" s="95"/>
      <c r="D4" s="30"/>
      <c r="E4" s="30" t="s">
        <v>51</v>
      </c>
      <c r="F4" s="30"/>
      <c r="G4" s="95" t="s">
        <v>34</v>
      </c>
      <c r="H4" s="95"/>
      <c r="I4" s="30"/>
      <c r="J4" s="30" t="s">
        <v>51</v>
      </c>
    </row>
    <row r="5" spans="1:10" ht="15">
      <c r="A5" s="31"/>
      <c r="B5" s="97" t="s">
        <v>81</v>
      </c>
      <c r="C5" s="97" t="s">
        <v>82</v>
      </c>
      <c r="D5" s="32"/>
      <c r="E5" s="32" t="s">
        <v>81</v>
      </c>
      <c r="F5" s="32"/>
      <c r="G5" s="97" t="s">
        <v>81</v>
      </c>
      <c r="H5" s="97" t="s">
        <v>82</v>
      </c>
      <c r="I5" s="32"/>
      <c r="J5" s="32" t="s">
        <v>81</v>
      </c>
    </row>
    <row r="6" spans="1:10" ht="15">
      <c r="A6" s="98" t="s">
        <v>13</v>
      </c>
      <c r="B6" s="218">
        <v>308274</v>
      </c>
      <c r="C6" s="218">
        <v>205052</v>
      </c>
      <c r="D6" s="218"/>
      <c r="E6" s="219">
        <v>549410.0873284619</v>
      </c>
      <c r="F6" s="219"/>
      <c r="G6" s="218">
        <v>148220</v>
      </c>
      <c r="H6" s="218">
        <v>141446</v>
      </c>
      <c r="I6" s="219"/>
      <c r="J6" s="219">
        <v>264159.68633042235</v>
      </c>
    </row>
    <row r="7" spans="1:10" ht="15">
      <c r="A7" s="98" t="s">
        <v>9</v>
      </c>
      <c r="B7" s="218">
        <v>4084</v>
      </c>
      <c r="C7" s="218">
        <v>4799</v>
      </c>
      <c r="D7" s="218"/>
      <c r="E7" s="219">
        <v>7278.559971484584</v>
      </c>
      <c r="F7" s="219"/>
      <c r="G7" s="218">
        <v>4651</v>
      </c>
      <c r="H7" s="218">
        <v>4391</v>
      </c>
      <c r="I7" s="219"/>
      <c r="J7" s="219">
        <v>8289.075031188737</v>
      </c>
    </row>
    <row r="8" spans="1:10" ht="15">
      <c r="A8" s="98" t="s">
        <v>14</v>
      </c>
      <c r="B8" s="218">
        <v>14579</v>
      </c>
      <c r="C8" s="218">
        <v>8427</v>
      </c>
      <c r="D8" s="218"/>
      <c r="E8" s="219">
        <v>25982.890750311886</v>
      </c>
      <c r="F8" s="219"/>
      <c r="G8" s="218">
        <v>5041</v>
      </c>
      <c r="H8" s="218">
        <v>4515</v>
      </c>
      <c r="I8" s="219"/>
      <c r="J8" s="219">
        <v>8984.138299768312</v>
      </c>
    </row>
    <row r="9" spans="1:10" ht="15">
      <c r="A9" s="98" t="s">
        <v>10</v>
      </c>
      <c r="B9" s="218">
        <v>4128</v>
      </c>
      <c r="C9" s="218">
        <v>3890</v>
      </c>
      <c r="D9" s="218"/>
      <c r="E9" s="219">
        <v>7356.977365888433</v>
      </c>
      <c r="F9" s="219"/>
      <c r="G9" s="218">
        <v>10795</v>
      </c>
      <c r="H9" s="218">
        <v>10213</v>
      </c>
      <c r="I9" s="219"/>
      <c r="J9" s="219">
        <v>19238.99483158082</v>
      </c>
    </row>
    <row r="10" spans="1:10" ht="15">
      <c r="A10" s="98" t="s">
        <v>15</v>
      </c>
      <c r="B10" s="218">
        <v>24335</v>
      </c>
      <c r="C10" s="218">
        <v>31418</v>
      </c>
      <c r="D10" s="218"/>
      <c r="E10" s="219">
        <v>43370.16574585635</v>
      </c>
      <c r="F10" s="219"/>
      <c r="G10" s="218">
        <v>18653</v>
      </c>
      <c r="H10" s="218">
        <v>18538</v>
      </c>
      <c r="I10" s="219"/>
      <c r="J10" s="219">
        <v>33243.62858670468</v>
      </c>
    </row>
    <row r="11" spans="1:10" ht="15">
      <c r="A11" s="98" t="s">
        <v>5</v>
      </c>
      <c r="B11" s="218">
        <v>120338</v>
      </c>
      <c r="C11" s="218">
        <v>80605</v>
      </c>
      <c r="D11" s="218"/>
      <c r="E11" s="219">
        <v>214468.00926751024</v>
      </c>
      <c r="F11" s="219"/>
      <c r="G11" s="218">
        <v>7939</v>
      </c>
      <c r="H11" s="218">
        <v>9777</v>
      </c>
      <c r="I11" s="219"/>
      <c r="J11" s="219">
        <v>14148.993049367313</v>
      </c>
    </row>
    <row r="12" spans="1:10" ht="15">
      <c r="A12" s="98" t="s">
        <v>6</v>
      </c>
      <c r="B12" s="218">
        <v>34215</v>
      </c>
      <c r="C12" s="218">
        <v>40791</v>
      </c>
      <c r="D12" s="218"/>
      <c r="E12" s="219">
        <v>60978.435216538935</v>
      </c>
      <c r="F12" s="219"/>
      <c r="G12" s="218">
        <v>19739</v>
      </c>
      <c r="H12" s="218">
        <v>17535</v>
      </c>
      <c r="I12" s="219"/>
      <c r="J12" s="219">
        <v>35179.112457672425</v>
      </c>
    </row>
    <row r="13" spans="1:10" ht="15">
      <c r="A13" s="98" t="s">
        <v>16</v>
      </c>
      <c r="B13" s="218">
        <v>116213</v>
      </c>
      <c r="C13" s="218">
        <v>81907</v>
      </c>
      <c r="D13" s="218"/>
      <c r="E13" s="219">
        <v>207116.37854214935</v>
      </c>
      <c r="F13" s="219"/>
      <c r="G13" s="218">
        <v>41420</v>
      </c>
      <c r="H13" s="218">
        <v>41887</v>
      </c>
      <c r="I13" s="219"/>
      <c r="J13" s="219">
        <v>73819.2835501693</v>
      </c>
    </row>
    <row r="14" spans="1:10" ht="15">
      <c r="A14" s="98" t="s">
        <v>17</v>
      </c>
      <c r="B14" s="218">
        <v>63266</v>
      </c>
      <c r="C14" s="218">
        <v>44536</v>
      </c>
      <c r="D14" s="218"/>
      <c r="E14" s="219">
        <v>112753.51987168062</v>
      </c>
      <c r="F14" s="219"/>
      <c r="G14" s="218">
        <v>30791</v>
      </c>
      <c r="H14" s="218">
        <v>26587</v>
      </c>
      <c r="I14" s="219"/>
      <c r="J14" s="219">
        <v>54876.136161112096</v>
      </c>
    </row>
    <row r="15" spans="1:10" ht="15">
      <c r="A15" s="98" t="s">
        <v>11</v>
      </c>
      <c r="B15" s="218">
        <v>49958</v>
      </c>
      <c r="C15" s="218">
        <v>45931</v>
      </c>
      <c r="D15" s="218"/>
      <c r="E15" s="219">
        <v>89035.82249153448</v>
      </c>
      <c r="F15" s="219"/>
      <c r="G15" s="218">
        <v>51931</v>
      </c>
      <c r="H15" s="218">
        <v>46798</v>
      </c>
      <c r="I15" s="219"/>
      <c r="J15" s="219">
        <v>92552.12974514347</v>
      </c>
    </row>
    <row r="16" spans="1:10" ht="15">
      <c r="A16" s="98" t="s">
        <v>18</v>
      </c>
      <c r="B16" s="218">
        <v>489</v>
      </c>
      <c r="C16" s="218">
        <v>119</v>
      </c>
      <c r="D16" s="218"/>
      <c r="E16" s="219">
        <v>871.5024059882373</v>
      </c>
      <c r="F16" s="219"/>
      <c r="G16" s="218">
        <v>194</v>
      </c>
      <c r="H16" s="218">
        <v>194</v>
      </c>
      <c r="I16" s="219"/>
      <c r="J16" s="219">
        <v>345.7494207806095</v>
      </c>
    </row>
    <row r="17" spans="1:10" ht="15">
      <c r="A17" s="285" t="s">
        <v>22</v>
      </c>
      <c r="B17" s="218">
        <v>52</v>
      </c>
      <c r="C17" s="218">
        <v>3</v>
      </c>
      <c r="D17" s="218"/>
      <c r="E17" s="219">
        <v>92.67510247727678</v>
      </c>
      <c r="F17" s="219"/>
      <c r="G17" s="218">
        <v>33</v>
      </c>
      <c r="H17" s="218">
        <v>35</v>
      </c>
      <c r="I17" s="219"/>
      <c r="J17" s="219">
        <v>58.81304580288718</v>
      </c>
    </row>
    <row r="18" spans="1:10" ht="15">
      <c r="A18" s="98" t="s">
        <v>62</v>
      </c>
      <c r="B18" s="218">
        <v>6346</v>
      </c>
      <c r="C18" s="218">
        <v>2770</v>
      </c>
      <c r="D18" s="218"/>
      <c r="E18" s="219">
        <v>11309.926929246123</v>
      </c>
      <c r="F18" s="219"/>
      <c r="G18" s="218">
        <v>935</v>
      </c>
      <c r="H18" s="218">
        <v>1028</v>
      </c>
      <c r="I18" s="219"/>
      <c r="J18" s="219">
        <v>1666.3696310818036</v>
      </c>
    </row>
    <row r="19" spans="1:10" ht="15">
      <c r="A19" s="285" t="s">
        <v>23</v>
      </c>
      <c r="B19" s="218">
        <v>0</v>
      </c>
      <c r="C19" s="218">
        <v>0</v>
      </c>
      <c r="D19" s="218"/>
      <c r="E19" s="219">
        <v>0</v>
      </c>
      <c r="F19" s="219"/>
      <c r="G19" s="218">
        <v>22</v>
      </c>
      <c r="H19" s="218">
        <v>23</v>
      </c>
      <c r="I19" s="219"/>
      <c r="J19" s="219">
        <v>39.20869720192479</v>
      </c>
    </row>
    <row r="20" spans="1:10" ht="15">
      <c r="A20" s="98" t="s">
        <v>78</v>
      </c>
      <c r="B20" s="218">
        <v>4108</v>
      </c>
      <c r="C20" s="218">
        <v>0</v>
      </c>
      <c r="D20" s="218"/>
      <c r="E20" s="219">
        <v>7321.333095704865</v>
      </c>
      <c r="F20" s="219"/>
      <c r="G20" s="218">
        <v>4293</v>
      </c>
      <c r="H20" s="218">
        <v>3686</v>
      </c>
      <c r="I20" s="219"/>
      <c r="J20" s="219">
        <v>7651.0425949028695</v>
      </c>
    </row>
    <row r="21" spans="1:10" ht="15">
      <c r="A21" s="285" t="s">
        <v>24</v>
      </c>
      <c r="B21" s="218">
        <v>1075</v>
      </c>
      <c r="C21" s="218">
        <v>0</v>
      </c>
      <c r="D21" s="218"/>
      <c r="E21" s="219">
        <v>1915.8795223667794</v>
      </c>
      <c r="F21" s="219"/>
      <c r="G21" s="218">
        <v>4518</v>
      </c>
      <c r="H21" s="218">
        <v>1599</v>
      </c>
      <c r="I21" s="219"/>
      <c r="J21" s="219">
        <v>8052.040634468009</v>
      </c>
    </row>
    <row r="22" spans="1:10" ht="15">
      <c r="A22" s="33" t="s">
        <v>12</v>
      </c>
      <c r="B22" s="34">
        <v>751460</v>
      </c>
      <c r="C22" s="34">
        <v>550248</v>
      </c>
      <c r="D22" s="34"/>
      <c r="E22" s="34">
        <v>1339262.1636072001</v>
      </c>
      <c r="F22" s="34"/>
      <c r="G22" s="34">
        <v>349175</v>
      </c>
      <c r="H22" s="34">
        <v>328252</v>
      </c>
      <c r="I22" s="34"/>
      <c r="J22" s="34">
        <v>622304.4020673677</v>
      </c>
    </row>
    <row r="23" ht="15">
      <c r="A23" s="332" t="s">
        <v>193</v>
      </c>
    </row>
  </sheetData>
  <sheetProtection/>
  <printOptions/>
  <pageMargins left="0.7" right="0.7" top="1.315" bottom="0.75" header="0.3" footer="0.3"/>
  <pageSetup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G17"/>
  <sheetViews>
    <sheetView showGridLines="0" zoomScalePageLayoutView="0" workbookViewId="0" topLeftCell="A1">
      <selection activeCell="A1" activeCellId="1" sqref="A1:IV16384 A1:IV16384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>
      <c r="A1" s="58" t="s">
        <v>63</v>
      </c>
      <c r="B1" s="99"/>
      <c r="C1" s="99"/>
      <c r="D1" s="99"/>
      <c r="E1" s="99"/>
      <c r="F1" s="99"/>
      <c r="G1" s="99"/>
    </row>
    <row r="2" spans="1:7" ht="15">
      <c r="A2" s="143" t="s">
        <v>191</v>
      </c>
      <c r="B2" s="144" t="s">
        <v>34</v>
      </c>
      <c r="C2" s="144"/>
      <c r="D2" s="144"/>
      <c r="E2" s="145"/>
      <c r="F2" s="146">
        <v>0</v>
      </c>
      <c r="G2" s="145" t="s">
        <v>51</v>
      </c>
    </row>
    <row r="3" spans="1:7" ht="15">
      <c r="A3" s="147"/>
      <c r="B3" s="148" t="s">
        <v>81</v>
      </c>
      <c r="C3" s="148" t="s">
        <v>82</v>
      </c>
      <c r="D3" s="149" t="s">
        <v>83</v>
      </c>
      <c r="E3" s="150" t="s">
        <v>35</v>
      </c>
      <c r="F3" s="146">
        <v>0</v>
      </c>
      <c r="G3" s="148" t="s">
        <v>81</v>
      </c>
    </row>
    <row r="4" spans="1:7" ht="15">
      <c r="A4" s="100" t="s">
        <v>37</v>
      </c>
      <c r="B4" s="101">
        <v>52996.51044653764</v>
      </c>
      <c r="C4" s="101">
        <v>58381.50254188268</v>
      </c>
      <c r="D4" s="101">
        <v>-5384.992095345035</v>
      </c>
      <c r="E4" s="102">
        <v>-0.09223798396558672</v>
      </c>
      <c r="F4" s="103">
        <v>0</v>
      </c>
      <c r="G4" s="101">
        <v>94451.09685713357</v>
      </c>
    </row>
    <row r="5" spans="1:7" ht="15">
      <c r="A5" s="100" t="s">
        <v>139</v>
      </c>
      <c r="B5" s="101">
        <v>-5343.228930369256</v>
      </c>
      <c r="C5" s="101">
        <v>-21752.081787567862</v>
      </c>
      <c r="D5" s="101">
        <v>16408.852857198606</v>
      </c>
      <c r="E5" s="102">
        <v>0.7543578135393407</v>
      </c>
      <c r="F5" s="103">
        <v>0</v>
      </c>
      <c r="G5" s="101">
        <v>-9522.77478233694</v>
      </c>
    </row>
    <row r="6" spans="1:7" ht="15">
      <c r="A6" s="104" t="s">
        <v>96</v>
      </c>
      <c r="B6" s="105">
        <v>47653.28151616838</v>
      </c>
      <c r="C6" s="105">
        <v>36629.420754314815</v>
      </c>
      <c r="D6" s="105">
        <v>11023.860761853568</v>
      </c>
      <c r="E6" s="167">
        <v>0.30095645890209705</v>
      </c>
      <c r="F6" s="103">
        <v>0</v>
      </c>
      <c r="G6" s="105">
        <v>84928.32207479661</v>
      </c>
    </row>
    <row r="7" spans="1:7" ht="15">
      <c r="A7" s="100" t="s">
        <v>140</v>
      </c>
      <c r="B7" s="101">
        <v>-25683.676759400816</v>
      </c>
      <c r="C7" s="101">
        <v>-22357.168660932755</v>
      </c>
      <c r="D7" s="101">
        <v>-3326.508098468061</v>
      </c>
      <c r="E7" s="102">
        <v>-0.1487893278848341</v>
      </c>
      <c r="F7" s="103">
        <v>0</v>
      </c>
      <c r="G7" s="101">
        <v>-45773.79568597543</v>
      </c>
    </row>
    <row r="8" spans="1:7" ht="15">
      <c r="A8" s="106" t="s">
        <v>100</v>
      </c>
      <c r="B8" s="39">
        <v>21969.604756767567</v>
      </c>
      <c r="C8" s="39">
        <v>14272.25209338206</v>
      </c>
      <c r="D8" s="39">
        <v>7697.352663385507</v>
      </c>
      <c r="E8" s="107">
        <v>0.5393229192577613</v>
      </c>
      <c r="F8" s="103">
        <v>0</v>
      </c>
      <c r="G8" s="39">
        <v>39154.526388821185</v>
      </c>
    </row>
    <row r="9" spans="1:7" ht="15">
      <c r="A9" s="100" t="s">
        <v>141</v>
      </c>
      <c r="B9" s="101">
        <v>-11967.38099020843</v>
      </c>
      <c r="C9" s="101">
        <v>-13646.1404491676</v>
      </c>
      <c r="D9" s="101">
        <v>1678.75945895917</v>
      </c>
      <c r="E9" s="102">
        <v>0.12302082520787572</v>
      </c>
      <c r="F9" s="103">
        <v>0</v>
      </c>
      <c r="G9" s="101">
        <v>-21328.428070234237</v>
      </c>
    </row>
    <row r="10" spans="1:7" ht="15">
      <c r="A10" s="151" t="s">
        <v>29</v>
      </c>
      <c r="B10" s="152">
        <v>10002.223766559136</v>
      </c>
      <c r="C10" s="152">
        <v>626.1116442144594</v>
      </c>
      <c r="D10" s="152">
        <v>9376.112122344677</v>
      </c>
      <c r="E10" s="153">
        <v>14.975144143994097</v>
      </c>
      <c r="F10" s="154">
        <v>0</v>
      </c>
      <c r="G10" s="152">
        <v>17826.098318586948</v>
      </c>
    </row>
    <row r="11" spans="1:7" ht="15">
      <c r="A11" s="42" t="s">
        <v>185</v>
      </c>
      <c r="B11" s="42"/>
      <c r="C11" s="42"/>
      <c r="D11" s="42"/>
      <c r="E11" s="42"/>
      <c r="F11" s="42"/>
      <c r="G11" s="42"/>
    </row>
    <row r="12" spans="1:7" ht="15">
      <c r="A12" s="172"/>
      <c r="B12" s="172"/>
      <c r="C12" s="42"/>
      <c r="D12" s="42"/>
      <c r="E12" s="42"/>
      <c r="F12" s="42"/>
      <c r="G12" s="42"/>
    </row>
    <row r="13" spans="1:7" ht="15">
      <c r="A13" s="58" t="s">
        <v>192</v>
      </c>
      <c r="B13" s="286"/>
      <c r="C13" s="99"/>
      <c r="D13" s="99"/>
      <c r="E13" s="99"/>
      <c r="F13" s="99"/>
      <c r="G13" s="99"/>
    </row>
    <row r="14" spans="1:7" ht="15">
      <c r="A14" s="155" t="s">
        <v>191</v>
      </c>
      <c r="B14" s="156" t="s">
        <v>81</v>
      </c>
      <c r="C14" s="156" t="s">
        <v>82</v>
      </c>
      <c r="D14" s="157" t="s">
        <v>83</v>
      </c>
      <c r="E14" s="158" t="s">
        <v>35</v>
      </c>
      <c r="F14" s="154">
        <v>0</v>
      </c>
      <c r="G14" s="154"/>
    </row>
    <row r="15" spans="1:7" ht="15">
      <c r="A15" s="108" t="s">
        <v>151</v>
      </c>
      <c r="B15" s="109">
        <v>5230.890749</v>
      </c>
      <c r="C15" s="109">
        <v>5908.815664999999</v>
      </c>
      <c r="D15" s="110">
        <v>-677.924915999999</v>
      </c>
      <c r="E15" s="69">
        <v>-0.1147310991635071</v>
      </c>
      <c r="F15" s="42">
        <v>0</v>
      </c>
      <c r="G15" s="42"/>
    </row>
    <row r="16" spans="1:7" ht="15">
      <c r="A16" s="108" t="s">
        <v>145</v>
      </c>
      <c r="B16" s="109">
        <v>5301.44744034</v>
      </c>
      <c r="C16" s="109">
        <v>6289.068135138669</v>
      </c>
      <c r="D16" s="110">
        <v>-987.6206947986693</v>
      </c>
      <c r="E16" s="69">
        <v>-0.15703768405379076</v>
      </c>
      <c r="F16" s="42">
        <v>0</v>
      </c>
      <c r="G16" s="42"/>
    </row>
    <row r="17" spans="1:7" ht="15">
      <c r="A17" s="41" t="s">
        <v>152</v>
      </c>
      <c r="B17" s="111">
        <v>0.05628765800399002</v>
      </c>
      <c r="C17" s="111">
        <v>0.0676826101500072</v>
      </c>
      <c r="D17" s="112">
        <v>-1.1394952146017183</v>
      </c>
      <c r="E17" s="70"/>
      <c r="F17" s="42">
        <v>0</v>
      </c>
      <c r="G17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17"/>
  <sheetViews>
    <sheetView showGridLines="0" zoomScalePageLayoutView="0" workbookViewId="0" topLeftCell="A1">
      <selection activeCell="A1" activeCellId="1" sqref="A1:IV16384 A1:IV16384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 customHeight="1">
      <c r="A1" s="58" t="s">
        <v>64</v>
      </c>
      <c r="B1" s="99"/>
      <c r="C1" s="99"/>
      <c r="D1" s="99"/>
      <c r="E1" s="99"/>
      <c r="F1" s="99"/>
      <c r="G1" s="99"/>
    </row>
    <row r="2" spans="1:7" ht="15" customHeight="1">
      <c r="A2" s="143" t="s">
        <v>189</v>
      </c>
      <c r="B2" s="144" t="s">
        <v>34</v>
      </c>
      <c r="C2" s="144"/>
      <c r="D2" s="144"/>
      <c r="E2" s="145"/>
      <c r="F2" s="146"/>
      <c r="G2" s="145" t="s">
        <v>51</v>
      </c>
    </row>
    <row r="3" spans="1:7" ht="15" customHeight="1">
      <c r="A3" s="147"/>
      <c r="B3" s="148" t="s">
        <v>81</v>
      </c>
      <c r="C3" s="148" t="s">
        <v>82</v>
      </c>
      <c r="D3" s="149" t="s">
        <v>83</v>
      </c>
      <c r="E3" s="150" t="s">
        <v>35</v>
      </c>
      <c r="F3" s="146"/>
      <c r="G3" s="148" t="s">
        <v>81</v>
      </c>
    </row>
    <row r="4" spans="1:7" ht="15" customHeight="1">
      <c r="A4" s="100" t="s">
        <v>37</v>
      </c>
      <c r="B4" s="101">
        <v>23839.32715103311</v>
      </c>
      <c r="C4" s="101">
        <v>26268.000174313216</v>
      </c>
      <c r="D4" s="101">
        <v>-2428.6730232801056</v>
      </c>
      <c r="E4" s="102">
        <v>-0.0924574770505385</v>
      </c>
      <c r="F4" s="103"/>
      <c r="G4" s="101">
        <v>42486.77089829461</v>
      </c>
    </row>
    <row r="5" spans="1:7" ht="15" customHeight="1">
      <c r="A5" s="100" t="s">
        <v>139</v>
      </c>
      <c r="B5" s="101">
        <v>-5788.309772403321</v>
      </c>
      <c r="C5" s="101">
        <v>-9261.756134064086</v>
      </c>
      <c r="D5" s="101">
        <v>3473.4463616607645</v>
      </c>
      <c r="E5" s="102">
        <v>0.3750310752499382</v>
      </c>
      <c r="F5" s="103"/>
      <c r="G5" s="101">
        <v>-10316.003871686547</v>
      </c>
    </row>
    <row r="6" spans="1:7" ht="15" customHeight="1">
      <c r="A6" s="104" t="s">
        <v>96</v>
      </c>
      <c r="B6" s="105">
        <v>18051.01737862979</v>
      </c>
      <c r="C6" s="105">
        <v>17006.24404024913</v>
      </c>
      <c r="D6" s="105">
        <v>1044.773338380659</v>
      </c>
      <c r="E6" s="167">
        <v>0.06143469045298692</v>
      </c>
      <c r="F6" s="103"/>
      <c r="G6" s="105">
        <v>32170.767026608068</v>
      </c>
    </row>
    <row r="7" spans="1:7" ht="15" customHeight="1">
      <c r="A7" s="100" t="s">
        <v>140</v>
      </c>
      <c r="B7" s="101">
        <v>-4929.390620143883</v>
      </c>
      <c r="C7" s="101">
        <v>-5734.598240414001</v>
      </c>
      <c r="D7" s="101">
        <v>805.2076202701182</v>
      </c>
      <c r="E7" s="102">
        <v>0.14041221137262921</v>
      </c>
      <c r="F7" s="103"/>
      <c r="G7" s="101">
        <v>-8785.226555237718</v>
      </c>
    </row>
    <row r="8" spans="1:7" ht="15" customHeight="1">
      <c r="A8" s="106" t="s">
        <v>100</v>
      </c>
      <c r="B8" s="39">
        <v>13121.626758485905</v>
      </c>
      <c r="C8" s="39">
        <v>11271.645799835129</v>
      </c>
      <c r="D8" s="39">
        <v>1849.9809586507763</v>
      </c>
      <c r="E8" s="107">
        <v>0.1641269599402987</v>
      </c>
      <c r="F8" s="103"/>
      <c r="G8" s="39">
        <v>23385.54047137035</v>
      </c>
    </row>
    <row r="9" spans="1:7" ht="15" customHeight="1">
      <c r="A9" s="100" t="s">
        <v>141</v>
      </c>
      <c r="B9" s="101">
        <v>-1310.4146739475564</v>
      </c>
      <c r="C9" s="101">
        <v>-1691.17994069838</v>
      </c>
      <c r="D9" s="101">
        <v>380.7652667508237</v>
      </c>
      <c r="E9" s="102">
        <v>0.2251476957523426</v>
      </c>
      <c r="F9" s="103"/>
      <c r="G9" s="101">
        <v>-2335.4387345349423</v>
      </c>
    </row>
    <row r="10" spans="1:7" ht="15" customHeight="1">
      <c r="A10" s="151" t="s">
        <v>29</v>
      </c>
      <c r="B10" s="152">
        <v>11811.212084538349</v>
      </c>
      <c r="C10" s="152">
        <v>9580.465859136748</v>
      </c>
      <c r="D10" s="152">
        <v>2230.746225401601</v>
      </c>
      <c r="E10" s="153">
        <v>0.2328431892770821</v>
      </c>
      <c r="F10" s="154"/>
      <c r="G10" s="152">
        <v>21050.101736835408</v>
      </c>
    </row>
    <row r="11" spans="1:7" ht="15" customHeight="1">
      <c r="A11" s="42" t="s">
        <v>185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8" t="s">
        <v>190</v>
      </c>
      <c r="B13" s="99"/>
      <c r="C13" s="99"/>
      <c r="D13" s="99"/>
      <c r="E13" s="99"/>
      <c r="F13" s="99"/>
      <c r="G13" s="99"/>
    </row>
    <row r="14" spans="1:7" ht="15">
      <c r="A14" s="155" t="s">
        <v>189</v>
      </c>
      <c r="B14" s="156" t="s">
        <v>81</v>
      </c>
      <c r="C14" s="156" t="s">
        <v>82</v>
      </c>
      <c r="D14" s="157" t="s">
        <v>83</v>
      </c>
      <c r="E14" s="158" t="s">
        <v>35</v>
      </c>
      <c r="F14" s="154"/>
      <c r="G14" s="154"/>
    </row>
    <row r="15" spans="1:7" ht="15">
      <c r="A15" s="108" t="s">
        <v>151</v>
      </c>
      <c r="B15" s="109">
        <v>2100.94228333</v>
      </c>
      <c r="C15" s="109">
        <v>1520.11648179</v>
      </c>
      <c r="D15" s="110">
        <v>580.8258015399999</v>
      </c>
      <c r="E15" s="69">
        <v>0.38209295701869733</v>
      </c>
      <c r="F15" s="42"/>
      <c r="G15" s="42"/>
    </row>
    <row r="16" spans="1:7" ht="15">
      <c r="A16" s="108" t="s">
        <v>145</v>
      </c>
      <c r="B16" s="109">
        <v>2698.1160218900004</v>
      </c>
      <c r="C16" s="109">
        <v>2335.45045235</v>
      </c>
      <c r="D16" s="110">
        <v>362.66556954000043</v>
      </c>
      <c r="E16" s="69">
        <v>0.1552872034493712</v>
      </c>
      <c r="F16" s="42"/>
      <c r="G16" s="42"/>
    </row>
    <row r="17" spans="1:7" ht="15">
      <c r="A17" s="41" t="s">
        <v>152</v>
      </c>
      <c r="B17" s="111">
        <v>0.02864701265160339</v>
      </c>
      <c r="C17" s="111">
        <v>0.02513399109287559</v>
      </c>
      <c r="D17" s="112">
        <v>0.3513021558727798</v>
      </c>
      <c r="E17" s="70"/>
      <c r="F17" s="42"/>
      <c r="G17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zoomScalePageLayoutView="0" workbookViewId="0" topLeftCell="A1">
      <selection activeCell="A1" activeCellId="1" sqref="A1:IV16384 A1:IV16384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5.28125" style="0" bestFit="1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>
      <c r="A1" s="58" t="s">
        <v>187</v>
      </c>
      <c r="B1" s="99"/>
      <c r="C1" s="99"/>
      <c r="D1" s="99"/>
      <c r="E1" s="99"/>
      <c r="F1" s="99"/>
      <c r="G1" s="99"/>
    </row>
    <row r="2" spans="1:7" ht="15">
      <c r="A2" s="143" t="s">
        <v>78</v>
      </c>
      <c r="B2" s="144" t="s">
        <v>34</v>
      </c>
      <c r="C2" s="144"/>
      <c r="D2" s="144"/>
      <c r="E2" s="145"/>
      <c r="F2" s="146"/>
      <c r="G2" s="145" t="s">
        <v>51</v>
      </c>
    </row>
    <row r="3" spans="1:7" ht="15">
      <c r="A3" s="147"/>
      <c r="B3" s="148" t="s">
        <v>81</v>
      </c>
      <c r="C3" s="148" t="s">
        <v>82</v>
      </c>
      <c r="D3" s="149" t="s">
        <v>83</v>
      </c>
      <c r="E3" s="150" t="s">
        <v>35</v>
      </c>
      <c r="F3" s="146"/>
      <c r="G3" s="148" t="s">
        <v>81</v>
      </c>
    </row>
    <row r="4" spans="1:7" ht="15">
      <c r="A4" s="100" t="s">
        <v>37</v>
      </c>
      <c r="B4" s="101">
        <v>43299.02714385182</v>
      </c>
      <c r="C4" s="101">
        <v>20600.628078245238</v>
      </c>
      <c r="D4" s="101">
        <v>22698.39906560658</v>
      </c>
      <c r="E4" s="102">
        <v>1.1018304383436075</v>
      </c>
      <c r="F4" s="103"/>
      <c r="G4" s="101">
        <v>77168.11111005492</v>
      </c>
    </row>
    <row r="5" spans="1:7" ht="15">
      <c r="A5" s="100" t="s">
        <v>139</v>
      </c>
      <c r="B5" s="101">
        <v>-21417.270700706893</v>
      </c>
      <c r="C5" s="101">
        <v>-8185.743529727789</v>
      </c>
      <c r="D5" s="101">
        <v>-13231.527170979105</v>
      </c>
      <c r="E5" s="102">
        <v>-1.6164111571449526</v>
      </c>
      <c r="F5" s="103"/>
      <c r="G5" s="101">
        <v>-38170.14917253055</v>
      </c>
    </row>
    <row r="6" spans="1:7" ht="15">
      <c r="A6" s="100" t="s">
        <v>96</v>
      </c>
      <c r="B6" s="105">
        <v>21881.756443144925</v>
      </c>
      <c r="C6" s="105">
        <v>12414.88454851745</v>
      </c>
      <c r="D6" s="105">
        <v>9466.871894627475</v>
      </c>
      <c r="E6" s="167">
        <v>0.7625420806476998</v>
      </c>
      <c r="F6" s="103"/>
      <c r="G6" s="105">
        <v>38997.96193752437</v>
      </c>
    </row>
    <row r="7" spans="1:7" ht="15">
      <c r="A7" s="100" t="s">
        <v>140</v>
      </c>
      <c r="B7" s="101">
        <v>-8629.09679998916</v>
      </c>
      <c r="C7" s="101">
        <v>-5691.867370883851</v>
      </c>
      <c r="D7" s="101">
        <v>-2937.2294291053086</v>
      </c>
      <c r="E7" s="102">
        <v>-0.5160396821841627</v>
      </c>
      <c r="F7" s="103"/>
      <c r="G7" s="101">
        <v>-15378.892888948778</v>
      </c>
    </row>
    <row r="8" spans="1:7" ht="15">
      <c r="A8" s="106" t="s">
        <v>100</v>
      </c>
      <c r="B8" s="39">
        <v>13252.659643155765</v>
      </c>
      <c r="C8" s="39">
        <v>6723.017177633598</v>
      </c>
      <c r="D8" s="39">
        <v>6529.642465522166</v>
      </c>
      <c r="E8" s="107">
        <v>0.9712369153607463</v>
      </c>
      <c r="F8" s="103"/>
      <c r="G8" s="39">
        <v>23619.069048575588</v>
      </c>
    </row>
    <row r="9" spans="1:7" ht="15">
      <c r="A9" s="100" t="s">
        <v>141</v>
      </c>
      <c r="B9" s="101">
        <v>-4293.063736188589</v>
      </c>
      <c r="C9" s="101">
        <v>-7385.25620749714</v>
      </c>
      <c r="D9" s="101">
        <v>3092.192471308551</v>
      </c>
      <c r="E9" s="102">
        <v>0.4186980633345547</v>
      </c>
      <c r="F9" s="103"/>
      <c r="G9" s="101">
        <v>-7651.156186399196</v>
      </c>
    </row>
    <row r="10" spans="1:7" ht="15">
      <c r="A10" s="106" t="s">
        <v>29</v>
      </c>
      <c r="B10" s="152">
        <v>8959.595906967175</v>
      </c>
      <c r="C10" s="152">
        <v>-662.2390298635419</v>
      </c>
      <c r="D10" s="152">
        <v>9621.834936830717</v>
      </c>
      <c r="E10" s="153">
        <v>14.529247753357804</v>
      </c>
      <c r="F10" s="154"/>
      <c r="G10" s="152">
        <v>15967.912862176394</v>
      </c>
    </row>
    <row r="11" spans="1:7" ht="15">
      <c r="A11" s="42" t="s">
        <v>185</v>
      </c>
      <c r="B11" s="42"/>
      <c r="C11" s="42"/>
      <c r="D11" s="42"/>
      <c r="E11" s="42"/>
      <c r="F11" s="42"/>
      <c r="G11" s="42"/>
    </row>
    <row r="12" spans="1:7" ht="15">
      <c r="A12" s="172"/>
      <c r="B12" s="42"/>
      <c r="C12" s="42"/>
      <c r="D12" s="42"/>
      <c r="E12" s="42"/>
      <c r="F12" s="42"/>
      <c r="G12" s="42"/>
    </row>
    <row r="13" spans="1:7" ht="15">
      <c r="A13" s="58" t="s">
        <v>188</v>
      </c>
      <c r="B13" s="99"/>
      <c r="C13" s="99"/>
      <c r="D13" s="99"/>
      <c r="E13" s="99"/>
      <c r="F13" s="99"/>
      <c r="G13" s="99"/>
    </row>
    <row r="14" spans="1:7" ht="15">
      <c r="A14" s="155" t="s">
        <v>78</v>
      </c>
      <c r="B14" s="156" t="s">
        <v>81</v>
      </c>
      <c r="C14" s="156" t="s">
        <v>82</v>
      </c>
      <c r="D14" s="157" t="s">
        <v>83</v>
      </c>
      <c r="E14" s="158" t="s">
        <v>35</v>
      </c>
      <c r="F14" s="154"/>
      <c r="G14" s="154"/>
    </row>
    <row r="15" spans="1:7" ht="15">
      <c r="A15" s="108" t="s">
        <v>151</v>
      </c>
      <c r="B15" s="109">
        <v>3650.5206470000003</v>
      </c>
      <c r="C15" s="328">
        <v>2207.5812220000003</v>
      </c>
      <c r="D15" s="110">
        <v>1442.939425</v>
      </c>
      <c r="E15" s="69">
        <v>0.6536291442508021</v>
      </c>
      <c r="F15" s="42"/>
      <c r="G15" s="42"/>
    </row>
    <row r="16" spans="1:7" ht="15">
      <c r="A16" s="108" t="s">
        <v>145</v>
      </c>
      <c r="B16" s="109">
        <v>3688.580103</v>
      </c>
      <c r="C16" s="328">
        <v>2742.5101270000005</v>
      </c>
      <c r="D16" s="110">
        <v>946.0699759999993</v>
      </c>
      <c r="E16" s="69">
        <v>0.34496498907549855</v>
      </c>
      <c r="F16" s="42"/>
      <c r="G16" s="42"/>
    </row>
    <row r="17" spans="1:7" ht="15">
      <c r="A17" s="41" t="s">
        <v>152</v>
      </c>
      <c r="B17" s="111">
        <v>0.03916317905524133</v>
      </c>
      <c r="C17" s="111">
        <v>0.044022207006026694</v>
      </c>
      <c r="D17" s="112">
        <v>-0.4859027950785362</v>
      </c>
      <c r="E17" s="70"/>
      <c r="F17" s="42"/>
      <c r="G17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G19"/>
  <sheetViews>
    <sheetView showGridLines="0" zoomScalePageLayoutView="0" workbookViewId="0" topLeftCell="A1">
      <selection activeCell="A1" activeCellId="1" sqref="A1:IV16384 A1:IV16384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8515625" style="0" customWidth="1"/>
    <col min="6" max="6" width="0.85546875" style="0" customWidth="1"/>
    <col min="7" max="7" width="14.57421875" style="0" customWidth="1"/>
  </cols>
  <sheetData>
    <row r="1" spans="1:7" ht="15" customHeight="1">
      <c r="A1" s="58" t="s">
        <v>65</v>
      </c>
      <c r="B1" s="99"/>
      <c r="C1" s="99"/>
      <c r="D1" s="99"/>
      <c r="E1" s="99"/>
      <c r="F1" s="99"/>
      <c r="G1" s="99"/>
    </row>
    <row r="2" spans="1:7" ht="15" customHeight="1">
      <c r="A2" s="143" t="s">
        <v>5</v>
      </c>
      <c r="B2" s="144" t="s">
        <v>34</v>
      </c>
      <c r="C2" s="144"/>
      <c r="D2" s="144"/>
      <c r="E2" s="145"/>
      <c r="F2" s="146"/>
      <c r="G2" s="145" t="s">
        <v>51</v>
      </c>
    </row>
    <row r="3" spans="1:7" ht="15" customHeight="1">
      <c r="A3" s="147"/>
      <c r="B3" s="148" t="s">
        <v>81</v>
      </c>
      <c r="C3" s="148" t="s">
        <v>82</v>
      </c>
      <c r="D3" s="149" t="s">
        <v>83</v>
      </c>
      <c r="E3" s="150" t="s">
        <v>35</v>
      </c>
      <c r="F3" s="146"/>
      <c r="G3" s="148" t="s">
        <v>81</v>
      </c>
    </row>
    <row r="4" spans="1:7" ht="15" customHeight="1">
      <c r="A4" s="100" t="s">
        <v>37</v>
      </c>
      <c r="B4" s="101">
        <v>215071.5964403096</v>
      </c>
      <c r="C4" s="101">
        <v>415052.8576556688</v>
      </c>
      <c r="D4" s="101">
        <v>-199981.2612153592</v>
      </c>
      <c r="E4" s="102">
        <v>-0.4818211886189813</v>
      </c>
      <c r="F4" s="103"/>
      <c r="G4" s="101">
        <v>383303.50461648474</v>
      </c>
    </row>
    <row r="5" spans="1:7" ht="15" customHeight="1">
      <c r="A5" s="100" t="s">
        <v>139</v>
      </c>
      <c r="B5" s="101">
        <v>-122921.26251370626</v>
      </c>
      <c r="C5" s="101">
        <v>-128249.65183638268</v>
      </c>
      <c r="D5" s="101">
        <v>5328.389322676419</v>
      </c>
      <c r="E5" s="102">
        <v>0.04154700809226546</v>
      </c>
      <c r="F5" s="103"/>
      <c r="G5" s="101">
        <v>-219071.9346171917</v>
      </c>
    </row>
    <row r="6" spans="1:7" ht="15" customHeight="1">
      <c r="A6" s="104" t="s">
        <v>96</v>
      </c>
      <c r="B6" s="105">
        <v>92150.33392660334</v>
      </c>
      <c r="C6" s="105">
        <v>286803.2058192861</v>
      </c>
      <c r="D6" s="105">
        <v>-194652.87189268277</v>
      </c>
      <c r="E6" s="167">
        <v>-0.6786983825255182</v>
      </c>
      <c r="F6" s="103"/>
      <c r="G6" s="105">
        <v>164231.56999929307</v>
      </c>
    </row>
    <row r="7" spans="1:7" ht="15" customHeight="1">
      <c r="A7" s="100" t="s">
        <v>140</v>
      </c>
      <c r="B7" s="101">
        <v>-182613.91933967161</v>
      </c>
      <c r="C7" s="101">
        <v>-167193.3211009963</v>
      </c>
      <c r="D7" s="101">
        <v>-15420.598238675302</v>
      </c>
      <c r="E7" s="102">
        <v>-0.09223214263062694</v>
      </c>
      <c r="F7" s="103"/>
      <c r="G7" s="101">
        <v>-325456.99401117733</v>
      </c>
    </row>
    <row r="8" spans="1:7" ht="15" customHeight="1">
      <c r="A8" s="106" t="s">
        <v>100</v>
      </c>
      <c r="B8" s="39">
        <v>-90463.58541306827</v>
      </c>
      <c r="C8" s="39">
        <v>119609.8847182898</v>
      </c>
      <c r="D8" s="39">
        <v>-210073.47013135807</v>
      </c>
      <c r="E8" s="107">
        <v>-1.7563219848103013</v>
      </c>
      <c r="F8" s="103"/>
      <c r="G8" s="39">
        <v>-161225.4240118843</v>
      </c>
    </row>
    <row r="9" spans="1:7" ht="15" customHeight="1">
      <c r="A9" s="100" t="s">
        <v>141</v>
      </c>
      <c r="B9" s="101">
        <v>-7938.468618624002</v>
      </c>
      <c r="C9" s="101">
        <v>-9776.60806847919</v>
      </c>
      <c r="D9" s="101">
        <v>1838.139449855188</v>
      </c>
      <c r="E9" s="102">
        <v>0.18801402664197436</v>
      </c>
      <c r="F9" s="103"/>
      <c r="G9" s="101">
        <v>-14148.046014300486</v>
      </c>
    </row>
    <row r="10" spans="1:7" ht="15" customHeight="1">
      <c r="A10" s="42" t="s">
        <v>160</v>
      </c>
      <c r="B10" s="101">
        <v>-1861.99369321701</v>
      </c>
      <c r="C10" s="101">
        <v>-1523.13600760862</v>
      </c>
      <c r="D10" s="159">
        <v>0</v>
      </c>
      <c r="E10" s="159">
        <v>0</v>
      </c>
      <c r="F10" s="159"/>
      <c r="G10" s="159">
        <v>0</v>
      </c>
    </row>
    <row r="11" spans="1:7" ht="15" customHeight="1">
      <c r="A11" s="151" t="s">
        <v>29</v>
      </c>
      <c r="B11" s="152">
        <v>-100264.04772490928</v>
      </c>
      <c r="C11" s="152">
        <v>108310.140642202</v>
      </c>
      <c r="D11" s="152">
        <v>-208574.18836711126</v>
      </c>
      <c r="E11" s="153">
        <v>-1.9257124691226035</v>
      </c>
      <c r="F11" s="154"/>
      <c r="G11" s="152">
        <v>-178691.9403402411</v>
      </c>
    </row>
    <row r="12" spans="1:7" ht="15">
      <c r="A12" s="42" t="s">
        <v>185</v>
      </c>
      <c r="B12" s="42"/>
      <c r="C12" s="42"/>
      <c r="D12" s="42"/>
      <c r="E12" s="42"/>
      <c r="F12" s="42"/>
      <c r="G12" s="42"/>
    </row>
    <row r="13" spans="1:7" ht="15">
      <c r="A13" s="42"/>
      <c r="B13" s="42"/>
      <c r="C13" s="42"/>
      <c r="D13" s="42"/>
      <c r="E13" s="42"/>
      <c r="F13" s="42"/>
      <c r="G13" s="42"/>
    </row>
    <row r="14" spans="1:7" ht="15">
      <c r="A14" s="58" t="s">
        <v>186</v>
      </c>
      <c r="B14" s="99"/>
      <c r="C14" s="99"/>
      <c r="D14" s="99"/>
      <c r="E14" s="99"/>
      <c r="F14" s="99"/>
      <c r="G14" s="99"/>
    </row>
    <row r="15" spans="1:7" ht="15">
      <c r="A15" s="155" t="s">
        <v>5</v>
      </c>
      <c r="B15" s="156" t="s">
        <v>81</v>
      </c>
      <c r="C15" s="156" t="s">
        <v>82</v>
      </c>
      <c r="D15" s="157" t="s">
        <v>83</v>
      </c>
      <c r="E15" s="158" t="s">
        <v>35</v>
      </c>
      <c r="F15" s="159"/>
      <c r="G15" s="154"/>
    </row>
    <row r="16" spans="1:7" ht="15">
      <c r="A16" s="108" t="s">
        <v>144</v>
      </c>
      <c r="B16" s="109">
        <v>2459.292</v>
      </c>
      <c r="C16" s="109">
        <v>2437.302</v>
      </c>
      <c r="D16" s="110">
        <v>21.98999999999978</v>
      </c>
      <c r="E16" s="69">
        <v>0.009022271347580144</v>
      </c>
      <c r="F16" s="42"/>
      <c r="G16" s="42"/>
    </row>
    <row r="17" spans="1:7" ht="15">
      <c r="A17" s="108" t="s">
        <v>145</v>
      </c>
      <c r="B17" s="109">
        <v>13513</v>
      </c>
      <c r="C17" s="109">
        <v>13492</v>
      </c>
      <c r="D17" s="110">
        <v>21</v>
      </c>
      <c r="E17" s="69">
        <v>0.001556477912837237</v>
      </c>
      <c r="F17" s="42"/>
      <c r="G17" s="42"/>
    </row>
    <row r="18" spans="1:7" ht="15">
      <c r="A18" s="108" t="s">
        <v>146</v>
      </c>
      <c r="B18" s="110">
        <v>657.740572345547</v>
      </c>
      <c r="C18" s="110">
        <v>768.8649842271293</v>
      </c>
      <c r="D18" s="110">
        <v>-111.12441188158232</v>
      </c>
      <c r="E18" s="69">
        <v>-0.14453046264460293</v>
      </c>
      <c r="F18" s="42"/>
      <c r="G18" s="42"/>
    </row>
    <row r="19" spans="1:7" ht="15">
      <c r="A19" s="41" t="s">
        <v>147</v>
      </c>
      <c r="B19" s="138">
        <v>0.11103376341445975</v>
      </c>
      <c r="C19" s="138">
        <v>0.11318522413566452</v>
      </c>
      <c r="D19" s="112">
        <v>-0.0021514607212047704</v>
      </c>
      <c r="E19" s="70"/>
      <c r="F19" s="42"/>
      <c r="G19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G28"/>
  <sheetViews>
    <sheetView showGridLines="0" zoomScalePageLayoutView="0" workbookViewId="0" topLeftCell="A1">
      <selection activeCell="A1" activeCellId="1" sqref="A1:IV16384 A1:IV16384"/>
    </sheetView>
  </sheetViews>
  <sheetFormatPr defaultColWidth="11.421875" defaultRowHeight="15"/>
  <cols>
    <col min="1" max="1" width="58.28125" style="0" customWidth="1"/>
    <col min="2" max="3" width="11.00390625" style="0" customWidth="1"/>
    <col min="4" max="4" width="15.28125" style="0" bestFit="1" customWidth="1"/>
    <col min="5" max="5" width="11.00390625" style="0" customWidth="1"/>
    <col min="6" max="6" width="2.00390625" style="0" customWidth="1"/>
    <col min="7" max="7" width="13.140625" style="0" customWidth="1"/>
  </cols>
  <sheetData>
    <row r="1" spans="1:7" ht="15">
      <c r="A1" s="58" t="s">
        <v>66</v>
      </c>
      <c r="B1" s="73"/>
      <c r="C1" s="73"/>
      <c r="D1" s="73"/>
      <c r="E1" s="73"/>
      <c r="F1" s="73"/>
      <c r="G1" s="73"/>
    </row>
    <row r="2" spans="1:7" ht="15">
      <c r="A2" s="35" t="s">
        <v>184</v>
      </c>
      <c r="B2" s="409" t="s">
        <v>27</v>
      </c>
      <c r="C2" s="409"/>
      <c r="D2" s="409"/>
      <c r="E2" s="36"/>
      <c r="F2" s="113"/>
      <c r="G2" s="37" t="s">
        <v>28</v>
      </c>
    </row>
    <row r="3" spans="1:7" ht="15">
      <c r="A3" s="43"/>
      <c r="B3" s="38" t="s">
        <v>81</v>
      </c>
      <c r="C3" s="38" t="s">
        <v>82</v>
      </c>
      <c r="D3" s="38" t="s">
        <v>83</v>
      </c>
      <c r="E3" s="38" t="s">
        <v>84</v>
      </c>
      <c r="F3" s="44"/>
      <c r="G3" s="38" t="s">
        <v>81</v>
      </c>
    </row>
    <row r="4" spans="1:7" ht="15">
      <c r="A4" s="73" t="s">
        <v>85</v>
      </c>
      <c r="B4" s="114">
        <v>1414156.734</v>
      </c>
      <c r="C4" s="114">
        <v>1257844.4363863291</v>
      </c>
      <c r="D4" s="115">
        <v>156312.29761367082</v>
      </c>
      <c r="E4" s="116">
        <v>0.12426997575530215</v>
      </c>
      <c r="F4" s="117"/>
      <c r="G4" s="115">
        <v>2520329.2354304045</v>
      </c>
    </row>
    <row r="5" spans="1:7" ht="15">
      <c r="A5" s="73" t="s">
        <v>89</v>
      </c>
      <c r="B5" s="114">
        <v>151039.371</v>
      </c>
      <c r="C5" s="114">
        <v>121854.56405109854</v>
      </c>
      <c r="D5" s="115">
        <v>29184.806948901474</v>
      </c>
      <c r="E5" s="116">
        <v>0.23950524279634783</v>
      </c>
      <c r="F5" s="117"/>
      <c r="G5" s="115">
        <v>269184.40741400816</v>
      </c>
    </row>
    <row r="6" spans="1:7" ht="15">
      <c r="A6" s="67" t="s">
        <v>159</v>
      </c>
      <c r="B6" s="114">
        <v>1565196.105</v>
      </c>
      <c r="C6" s="114">
        <v>1379699.0004374278</v>
      </c>
      <c r="D6" s="115">
        <v>185497.1045625722</v>
      </c>
      <c r="E6" s="116">
        <v>0.13444751681617595</v>
      </c>
      <c r="F6" s="117"/>
      <c r="G6" s="115">
        <v>2789513.6428444125</v>
      </c>
    </row>
    <row r="7" spans="1:7" ht="15">
      <c r="A7" s="42" t="s">
        <v>95</v>
      </c>
      <c r="B7" s="114">
        <v>-1011885.227</v>
      </c>
      <c r="C7" s="114">
        <v>-787934.8671781027</v>
      </c>
      <c r="D7" s="115">
        <v>-223950.35982189723</v>
      </c>
      <c r="E7" s="116">
        <v>-0.2842244570594388</v>
      </c>
      <c r="F7" s="117"/>
      <c r="G7" s="115">
        <v>-1803395.5212974513</v>
      </c>
    </row>
    <row r="8" spans="1:7" ht="15">
      <c r="A8" s="99" t="s">
        <v>96</v>
      </c>
      <c r="B8" s="118">
        <v>553310.878</v>
      </c>
      <c r="C8" s="118">
        <v>591764.133259325</v>
      </c>
      <c r="D8" s="119">
        <v>-38453.25525932503</v>
      </c>
      <c r="E8" s="120">
        <v>-0.06498071291940552</v>
      </c>
      <c r="F8" s="117"/>
      <c r="G8" s="119">
        <v>986118.1215469613</v>
      </c>
    </row>
    <row r="9" spans="1:7" ht="15">
      <c r="A9" s="42" t="s">
        <v>140</v>
      </c>
      <c r="B9" s="114">
        <v>-197351.981</v>
      </c>
      <c r="C9" s="114">
        <v>-174928.90760201498</v>
      </c>
      <c r="D9" s="115">
        <v>-22423.07339798502</v>
      </c>
      <c r="E9" s="116">
        <v>-0.12818392171635976</v>
      </c>
      <c r="F9" s="117"/>
      <c r="G9" s="115">
        <v>-351723.3666013188</v>
      </c>
    </row>
    <row r="10" spans="1:7" ht="15">
      <c r="A10" s="106" t="s">
        <v>100</v>
      </c>
      <c r="B10" s="39">
        <v>355958.897</v>
      </c>
      <c r="C10" s="39">
        <v>416835.2256573101</v>
      </c>
      <c r="D10" s="121">
        <v>-60876.32865731011</v>
      </c>
      <c r="E10" s="40">
        <v>-0.14604410786375802</v>
      </c>
      <c r="F10" s="117"/>
      <c r="G10" s="121">
        <v>634394.7549456424</v>
      </c>
    </row>
    <row r="11" spans="1:7" ht="15">
      <c r="A11" s="42" t="s">
        <v>141</v>
      </c>
      <c r="B11" s="114">
        <v>-92870.856</v>
      </c>
      <c r="C11" s="114">
        <v>-115805.3307501837</v>
      </c>
      <c r="D11" s="115">
        <v>22934.474750183697</v>
      </c>
      <c r="E11" s="116">
        <v>0.19804334223316675</v>
      </c>
      <c r="F11" s="117"/>
      <c r="G11" s="115">
        <v>-165515.6941721618</v>
      </c>
    </row>
    <row r="12" spans="1:7" ht="15">
      <c r="A12" s="42" t="s">
        <v>160</v>
      </c>
      <c r="B12" s="114">
        <v>-23347.205</v>
      </c>
      <c r="C12" s="114">
        <v>-14735.463785259139</v>
      </c>
      <c r="D12" s="115">
        <v>-8611.741214740863</v>
      </c>
      <c r="E12" s="116">
        <v>-0.5844228142554806</v>
      </c>
      <c r="F12" s="117"/>
      <c r="G12" s="115">
        <v>-41609.704152557475</v>
      </c>
    </row>
    <row r="13" spans="1:7" ht="15">
      <c r="A13" s="106" t="s">
        <v>29</v>
      </c>
      <c r="B13" s="39">
        <v>239740.83599999995</v>
      </c>
      <c r="C13" s="39">
        <v>286294.4311218673</v>
      </c>
      <c r="D13" s="121">
        <v>-46553.59512186737</v>
      </c>
      <c r="E13" s="40">
        <v>-0.16260740713482771</v>
      </c>
      <c r="F13" s="117"/>
      <c r="G13" s="121">
        <v>427269.3566209231</v>
      </c>
    </row>
    <row r="14" spans="1:7" ht="15">
      <c r="A14" s="122" t="s">
        <v>161</v>
      </c>
      <c r="B14" s="295">
        <v>-123376.163</v>
      </c>
      <c r="C14" s="295">
        <v>-4462.423375221048</v>
      </c>
      <c r="D14" s="119">
        <v>-118913.73962477896</v>
      </c>
      <c r="E14" s="120">
        <v>-26.64779417504026</v>
      </c>
      <c r="F14" s="117"/>
      <c r="G14" s="296">
        <v>-219882.6644091962</v>
      </c>
    </row>
    <row r="15" spans="1:7" ht="15">
      <c r="A15" s="123" t="s">
        <v>104</v>
      </c>
      <c r="B15" s="114">
        <v>59236.02</v>
      </c>
      <c r="C15" s="114">
        <v>109610.01849410927</v>
      </c>
      <c r="D15" s="115">
        <v>-50373.99849410928</v>
      </c>
      <c r="E15" s="116">
        <v>-0.4595747650276741</v>
      </c>
      <c r="F15" s="117"/>
      <c r="G15" s="297">
        <v>105571.23507396186</v>
      </c>
    </row>
    <row r="16" spans="1:7" ht="15">
      <c r="A16" s="123" t="s">
        <v>162</v>
      </c>
      <c r="B16" s="114">
        <v>-187792.164</v>
      </c>
      <c r="C16" s="114">
        <v>-114742.39912983064</v>
      </c>
      <c r="D16" s="115">
        <v>-73049.76487016935</v>
      </c>
      <c r="E16" s="116">
        <v>-0.6366414283138162</v>
      </c>
      <c r="F16" s="117"/>
      <c r="G16" s="297">
        <v>-334685.7315986455</v>
      </c>
    </row>
    <row r="17" spans="1:7" ht="15">
      <c r="A17" s="123" t="s">
        <v>163</v>
      </c>
      <c r="B17" s="114">
        <v>0</v>
      </c>
      <c r="C17" s="114">
        <v>0</v>
      </c>
      <c r="D17" s="115">
        <v>0</v>
      </c>
      <c r="E17" s="116" t="s">
        <v>168</v>
      </c>
      <c r="F17" s="117"/>
      <c r="G17" s="297">
        <v>0</v>
      </c>
    </row>
    <row r="18" spans="1:7" ht="15">
      <c r="A18" s="123" t="s">
        <v>107</v>
      </c>
      <c r="B18" s="298">
        <v>5179.981</v>
      </c>
      <c r="C18" s="298">
        <v>669.9572605003132</v>
      </c>
      <c r="D18" s="115">
        <v>4510.023739499687</v>
      </c>
      <c r="E18" s="116">
        <v>6.731808139718755</v>
      </c>
      <c r="F18" s="117"/>
      <c r="G18" s="297">
        <v>9231.832115487436</v>
      </c>
    </row>
    <row r="19" spans="1:7" ht="15">
      <c r="A19" s="124" t="s">
        <v>164</v>
      </c>
      <c r="B19" s="114">
        <v>8674.844</v>
      </c>
      <c r="C19" s="114">
        <v>5891.11270149815</v>
      </c>
      <c r="D19" s="115">
        <v>2783.731298501849</v>
      </c>
      <c r="E19" s="116">
        <v>0.47253064735867756</v>
      </c>
      <c r="F19" s="117"/>
      <c r="G19" s="297">
        <v>15460.424166815184</v>
      </c>
    </row>
    <row r="20" spans="1:7" ht="15">
      <c r="A20" s="124" t="s">
        <v>165</v>
      </c>
      <c r="B20" s="114">
        <v>-3494.863</v>
      </c>
      <c r="C20" s="114">
        <v>-5221.155440997837</v>
      </c>
      <c r="D20" s="115">
        <v>1726.2924409978373</v>
      </c>
      <c r="E20" s="116">
        <v>0.3306341786805562</v>
      </c>
      <c r="F20" s="117"/>
      <c r="G20" s="297">
        <v>-6228.592051327749</v>
      </c>
    </row>
    <row r="21" spans="1:7" ht="15">
      <c r="A21" s="125" t="s">
        <v>166</v>
      </c>
      <c r="B21" s="118">
        <v>0</v>
      </c>
      <c r="C21" s="118">
        <v>0</v>
      </c>
      <c r="D21" s="119">
        <v>0</v>
      </c>
      <c r="E21" s="120" t="s">
        <v>168</v>
      </c>
      <c r="F21" s="126"/>
      <c r="G21" s="296">
        <v>0</v>
      </c>
    </row>
    <row r="22" spans="1:7" ht="15">
      <c r="A22" s="125" t="s">
        <v>167</v>
      </c>
      <c r="B22" s="118">
        <v>0</v>
      </c>
      <c r="C22" s="118">
        <v>-2.9802322387695313E-10</v>
      </c>
      <c r="D22" s="119">
        <v>2.9802322387695313E-10</v>
      </c>
      <c r="E22" s="120">
        <v>-1</v>
      </c>
      <c r="F22" s="126"/>
      <c r="G22" s="296">
        <v>0</v>
      </c>
    </row>
    <row r="23" spans="1:7" ht="15">
      <c r="A23" s="125" t="s">
        <v>169</v>
      </c>
      <c r="B23" s="118">
        <v>0</v>
      </c>
      <c r="C23" s="118">
        <v>0</v>
      </c>
      <c r="D23" s="119">
        <v>0</v>
      </c>
      <c r="E23" s="120" t="s">
        <v>168</v>
      </c>
      <c r="F23" s="126"/>
      <c r="G23" s="296">
        <v>0</v>
      </c>
    </row>
    <row r="24" spans="1:7" ht="15">
      <c r="A24" s="45" t="s">
        <v>170</v>
      </c>
      <c r="B24" s="39">
        <v>116364.67299999995</v>
      </c>
      <c r="C24" s="39">
        <v>281832.007746646</v>
      </c>
      <c r="D24" s="121">
        <v>-165467.33474664605</v>
      </c>
      <c r="E24" s="40">
        <v>-0.5871133519206008</v>
      </c>
      <c r="F24" s="117"/>
      <c r="G24" s="121">
        <v>207386.69221172688</v>
      </c>
    </row>
    <row r="25" spans="1:7" ht="15">
      <c r="A25" s="127" t="s">
        <v>114</v>
      </c>
      <c r="B25" s="114">
        <v>-26411.239</v>
      </c>
      <c r="C25" s="114">
        <v>-60593.96591989958</v>
      </c>
      <c r="D25" s="115">
        <v>34182.72691989958</v>
      </c>
      <c r="E25" s="116">
        <v>0.564127572786479</v>
      </c>
      <c r="F25" s="117"/>
      <c r="G25" s="297">
        <v>-47070.466939939404</v>
      </c>
    </row>
    <row r="26" spans="1:7" ht="15">
      <c r="A26" s="45" t="s">
        <v>171</v>
      </c>
      <c r="B26" s="39">
        <v>89953.43399999995</v>
      </c>
      <c r="C26" s="39">
        <v>221238.04182674643</v>
      </c>
      <c r="D26" s="121">
        <v>-131284.60782674648</v>
      </c>
      <c r="E26" s="40">
        <v>-0.5934088312423081</v>
      </c>
      <c r="F26" s="117"/>
      <c r="G26" s="121">
        <v>160316.22527178747</v>
      </c>
    </row>
    <row r="27" spans="1:7" ht="15">
      <c r="A27" s="128" t="s">
        <v>172</v>
      </c>
      <c r="B27" s="129">
        <v>91036.19</v>
      </c>
      <c r="C27" s="129">
        <v>165596.16630484856</v>
      </c>
      <c r="D27" s="130">
        <v>-74559.97630484856</v>
      </c>
      <c r="E27" s="131">
        <v>-0.45025182628678695</v>
      </c>
      <c r="F27" s="117"/>
      <c r="G27" s="130">
        <v>162245.92764213152</v>
      </c>
    </row>
    <row r="28" spans="1:7" ht="15">
      <c r="A28" s="128" t="s">
        <v>173</v>
      </c>
      <c r="B28" s="129">
        <v>-1082.76</v>
      </c>
      <c r="C28" s="129">
        <v>55641.87552190125</v>
      </c>
      <c r="D28" s="129">
        <v>-56724.635521901255</v>
      </c>
      <c r="E28" s="131">
        <v>-1.0194594447049834</v>
      </c>
      <c r="F28" s="173"/>
      <c r="G28" s="129">
        <v>-1929.7094991980039</v>
      </c>
    </row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G17"/>
  <sheetViews>
    <sheetView showGridLines="0" zoomScalePageLayoutView="0" workbookViewId="0" topLeftCell="A1">
      <selection activeCell="A1" activeCellId="1" sqref="A1:IV16384 A1:IV16384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57421875" style="0" customWidth="1"/>
    <col min="6" max="6" width="0.85546875" style="0" customWidth="1"/>
    <col min="7" max="7" width="14.7109375" style="0" customWidth="1"/>
  </cols>
  <sheetData>
    <row r="1" spans="1:7" ht="15" customHeight="1">
      <c r="A1" s="58" t="s">
        <v>67</v>
      </c>
      <c r="B1" s="99"/>
      <c r="C1" s="99"/>
      <c r="D1" s="99"/>
      <c r="E1" s="99"/>
      <c r="F1" s="99"/>
      <c r="G1" s="99"/>
    </row>
    <row r="2" spans="1:7" ht="15" customHeight="1">
      <c r="A2" s="143" t="s">
        <v>9</v>
      </c>
      <c r="B2" s="144" t="s">
        <v>34</v>
      </c>
      <c r="C2" s="144"/>
      <c r="D2" s="144"/>
      <c r="E2" s="145"/>
      <c r="F2" s="146"/>
      <c r="G2" s="145" t="s">
        <v>51</v>
      </c>
    </row>
    <row r="3" spans="1:7" ht="15" customHeight="1">
      <c r="A3" s="147"/>
      <c r="B3" s="148" t="s">
        <v>81</v>
      </c>
      <c r="C3" s="148" t="s">
        <v>82</v>
      </c>
      <c r="D3" s="149" t="s">
        <v>83</v>
      </c>
      <c r="E3" s="150" t="s">
        <v>35</v>
      </c>
      <c r="F3" s="146"/>
      <c r="G3" s="148" t="s">
        <v>81</v>
      </c>
    </row>
    <row r="4" spans="1:7" ht="15" customHeight="1">
      <c r="A4" s="100" t="s">
        <v>37</v>
      </c>
      <c r="B4" s="101">
        <v>133718.03796672472</v>
      </c>
      <c r="C4" s="101">
        <v>88337.79225076202</v>
      </c>
      <c r="D4" s="101">
        <v>45380.245715962694</v>
      </c>
      <c r="E4" s="102">
        <v>0.5137126993975926</v>
      </c>
      <c r="F4" s="103"/>
      <c r="G4" s="101">
        <v>238314.09368512692</v>
      </c>
    </row>
    <row r="5" spans="1:7" ht="15" customHeight="1">
      <c r="A5" s="100" t="s">
        <v>139</v>
      </c>
      <c r="B5" s="101">
        <v>-57060.313957933584</v>
      </c>
      <c r="C5" s="101">
        <v>-17590.20626024024</v>
      </c>
      <c r="D5" s="101">
        <v>-39470.10769769334</v>
      </c>
      <c r="E5" s="102">
        <v>-2.2438683841308333</v>
      </c>
      <c r="F5" s="103"/>
      <c r="G5" s="101">
        <v>-101693.66237379002</v>
      </c>
    </row>
    <row r="6" spans="1:7" ht="15" customHeight="1">
      <c r="A6" s="104" t="s">
        <v>96</v>
      </c>
      <c r="B6" s="105">
        <v>76657.72400879113</v>
      </c>
      <c r="C6" s="105">
        <v>70747.58599052178</v>
      </c>
      <c r="D6" s="105">
        <v>5910.138018269354</v>
      </c>
      <c r="E6" s="102">
        <v>0.08353837004503799</v>
      </c>
      <c r="F6" s="103"/>
      <c r="G6" s="105">
        <v>136620.4313113369</v>
      </c>
    </row>
    <row r="7" spans="1:7" ht="15" customHeight="1">
      <c r="A7" s="100" t="s">
        <v>140</v>
      </c>
      <c r="B7" s="132">
        <v>-5559.911068458899</v>
      </c>
      <c r="C7" s="132">
        <v>-4542.6791547547355</v>
      </c>
      <c r="D7" s="101">
        <v>-1017.2319137041632</v>
      </c>
      <c r="E7" s="102">
        <v>-0.22392774815263938</v>
      </c>
      <c r="F7" s="103"/>
      <c r="G7" s="101">
        <v>-9908.948616037958</v>
      </c>
    </row>
    <row r="8" spans="1:7" ht="15" customHeight="1">
      <c r="A8" s="106" t="s">
        <v>100</v>
      </c>
      <c r="B8" s="39">
        <v>71097.81294033224</v>
      </c>
      <c r="C8" s="39">
        <v>66204.90683576705</v>
      </c>
      <c r="D8" s="39">
        <v>4892.906104565191</v>
      </c>
      <c r="E8" s="107">
        <v>0.07390549036951155</v>
      </c>
      <c r="F8" s="103"/>
      <c r="G8" s="39">
        <v>126711.48269529894</v>
      </c>
    </row>
    <row r="9" spans="1:7" ht="15" customHeight="1">
      <c r="A9" s="100" t="s">
        <v>141</v>
      </c>
      <c r="B9" s="101">
        <v>-4650.5495422346885</v>
      </c>
      <c r="C9" s="101">
        <v>-4390.745648436165</v>
      </c>
      <c r="D9" s="101">
        <v>-259.80389379852386</v>
      </c>
      <c r="E9" s="102">
        <v>-0.0591707911595966</v>
      </c>
      <c r="F9" s="103"/>
      <c r="G9" s="101">
        <v>-8288.272219274084</v>
      </c>
    </row>
    <row r="10" spans="1:7" ht="15" customHeight="1">
      <c r="A10" s="151" t="s">
        <v>29</v>
      </c>
      <c r="B10" s="152">
        <v>66447.26339809755</v>
      </c>
      <c r="C10" s="152">
        <v>61814.16118733089</v>
      </c>
      <c r="D10" s="152">
        <v>4633.102210766665</v>
      </c>
      <c r="E10" s="153">
        <v>0.07495211650168347</v>
      </c>
      <c r="F10" s="154"/>
      <c r="G10" s="152">
        <v>118423.21047602486</v>
      </c>
    </row>
    <row r="11" spans="1:7" ht="15" customHeight="1">
      <c r="A11" s="42" t="s">
        <v>178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8" t="s">
        <v>183</v>
      </c>
      <c r="B13" s="99"/>
      <c r="C13" s="99"/>
      <c r="D13" s="99"/>
      <c r="E13" s="99"/>
      <c r="F13" s="99"/>
      <c r="G13" s="99"/>
    </row>
    <row r="14" spans="1:7" ht="15">
      <c r="A14" s="155" t="s">
        <v>9</v>
      </c>
      <c r="B14" s="156" t="s">
        <v>81</v>
      </c>
      <c r="C14" s="156" t="s">
        <v>82</v>
      </c>
      <c r="D14" s="157" t="s">
        <v>83</v>
      </c>
      <c r="E14" s="158" t="s">
        <v>35</v>
      </c>
      <c r="F14" s="154"/>
      <c r="G14" s="154"/>
    </row>
    <row r="15" spans="1:7" ht="15">
      <c r="A15" s="108" t="s">
        <v>151</v>
      </c>
      <c r="B15" s="109">
        <v>1998.72143393</v>
      </c>
      <c r="C15" s="109">
        <v>1708.8070706520002</v>
      </c>
      <c r="D15" s="110">
        <v>289.9143632779999</v>
      </c>
      <c r="E15" s="69">
        <v>0.1696589206921892</v>
      </c>
      <c r="F15" s="42"/>
      <c r="G15" s="42"/>
    </row>
    <row r="16" spans="1:7" ht="15">
      <c r="A16" s="108" t="s">
        <v>145</v>
      </c>
      <c r="B16" s="109">
        <v>3043.601139924</v>
      </c>
      <c r="C16" s="109">
        <v>2693.860902510679</v>
      </c>
      <c r="D16" s="110">
        <v>349.7402374133212</v>
      </c>
      <c r="E16" s="69">
        <v>0.1298286177609851</v>
      </c>
      <c r="F16" s="42"/>
      <c r="G16" s="42"/>
    </row>
    <row r="17" spans="1:7" ht="15">
      <c r="A17" s="41" t="s">
        <v>152</v>
      </c>
      <c r="B17" s="111">
        <v>0.008637568571017265</v>
      </c>
      <c r="C17" s="111">
        <v>0.007823815742030029</v>
      </c>
      <c r="D17" s="112">
        <v>0.08137528289872356</v>
      </c>
      <c r="E17" s="70"/>
      <c r="F17" s="42"/>
      <c r="G17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G17"/>
  <sheetViews>
    <sheetView showGridLines="0" zoomScalePageLayoutView="0" workbookViewId="0" topLeftCell="A1">
      <selection activeCell="A1" activeCellId="1" sqref="A1:IV16384 A1:IV16384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57421875" style="0" customWidth="1"/>
    <col min="6" max="6" width="0.85546875" style="0" customWidth="1"/>
    <col min="7" max="7" width="14.7109375" style="0" customWidth="1"/>
  </cols>
  <sheetData>
    <row r="1" spans="1:7" ht="15" customHeight="1">
      <c r="A1" s="58" t="s">
        <v>68</v>
      </c>
      <c r="B1" s="99"/>
      <c r="C1" s="99"/>
      <c r="D1" s="99"/>
      <c r="E1" s="99"/>
      <c r="F1" s="99"/>
      <c r="G1" s="99"/>
    </row>
    <row r="2" spans="1:7" ht="15" customHeight="1">
      <c r="A2" s="143" t="s">
        <v>181</v>
      </c>
      <c r="B2" s="144" t="s">
        <v>34</v>
      </c>
      <c r="C2" s="144"/>
      <c r="D2" s="144"/>
      <c r="E2" s="145"/>
      <c r="F2" s="146"/>
      <c r="G2" s="145" t="s">
        <v>51</v>
      </c>
    </row>
    <row r="3" spans="1:7" ht="15" customHeight="1">
      <c r="A3" s="147"/>
      <c r="B3" s="148" t="s">
        <v>81</v>
      </c>
      <c r="C3" s="148" t="s">
        <v>82</v>
      </c>
      <c r="D3" s="149" t="s">
        <v>83</v>
      </c>
      <c r="E3" s="150" t="s">
        <v>35</v>
      </c>
      <c r="F3" s="146"/>
      <c r="G3" s="148" t="s">
        <v>81</v>
      </c>
    </row>
    <row r="4" spans="1:7" ht="15" customHeight="1">
      <c r="A4" s="100" t="s">
        <v>37</v>
      </c>
      <c r="B4" s="101">
        <v>153821.17277582752</v>
      </c>
      <c r="C4" s="101">
        <v>123849.91681654811</v>
      </c>
      <c r="D4" s="101">
        <v>29971.255959279413</v>
      </c>
      <c r="E4" s="102">
        <v>0.2419965772255959</v>
      </c>
      <c r="F4" s="103"/>
      <c r="G4" s="101">
        <v>274142.17211874446</v>
      </c>
    </row>
    <row r="5" spans="1:7" ht="15" customHeight="1">
      <c r="A5" s="100" t="s">
        <v>139</v>
      </c>
      <c r="B5" s="101">
        <v>-117307.36606467226</v>
      </c>
      <c r="C5" s="101">
        <v>-79664.77338684212</v>
      </c>
      <c r="D5" s="101">
        <v>-37642.59267783014</v>
      </c>
      <c r="E5" s="102">
        <v>-0.47251239258589794</v>
      </c>
      <c r="F5" s="103"/>
      <c r="G5" s="101">
        <v>-209066.77252659464</v>
      </c>
    </row>
    <row r="6" spans="1:7" ht="15" customHeight="1">
      <c r="A6" s="104" t="s">
        <v>96</v>
      </c>
      <c r="B6" s="105">
        <v>36513.80671115527</v>
      </c>
      <c r="C6" s="105">
        <v>44185.14342970599</v>
      </c>
      <c r="D6" s="105">
        <v>-7671.336718550723</v>
      </c>
      <c r="E6" s="102">
        <v>-0.17361801101211835</v>
      </c>
      <c r="F6" s="103"/>
      <c r="G6" s="105">
        <v>65075.39959214982</v>
      </c>
    </row>
    <row r="7" spans="1:7" ht="15" customHeight="1">
      <c r="A7" s="100" t="s">
        <v>140</v>
      </c>
      <c r="B7" s="101">
        <v>-6208.070363799019</v>
      </c>
      <c r="C7" s="101">
        <v>-4795.040422812148</v>
      </c>
      <c r="D7" s="101">
        <v>-1413.0299409868712</v>
      </c>
      <c r="E7" s="102">
        <v>-0.2946857203256217</v>
      </c>
      <c r="F7" s="103"/>
      <c r="G7" s="101">
        <v>-11064.106868292673</v>
      </c>
    </row>
    <row r="8" spans="1:7" ht="15" customHeight="1">
      <c r="A8" s="106" t="s">
        <v>100</v>
      </c>
      <c r="B8" s="39">
        <v>30305.736347356247</v>
      </c>
      <c r="C8" s="39">
        <v>39390.10300689384</v>
      </c>
      <c r="D8" s="39">
        <v>-9084.366659537594</v>
      </c>
      <c r="E8" s="107">
        <v>-0.23062561318886873</v>
      </c>
      <c r="F8" s="103"/>
      <c r="G8" s="39">
        <v>54011.29272385714</v>
      </c>
    </row>
    <row r="9" spans="1:7" ht="15" customHeight="1">
      <c r="A9" s="100" t="s">
        <v>141</v>
      </c>
      <c r="B9" s="101">
        <v>-5040.857475423315</v>
      </c>
      <c r="C9" s="101">
        <v>-4515.233588552269</v>
      </c>
      <c r="D9" s="101">
        <v>-525.6238868710461</v>
      </c>
      <c r="E9" s="102">
        <v>-0.11641122802676047</v>
      </c>
      <c r="F9" s="103"/>
      <c r="G9" s="101">
        <v>-8983.884290542353</v>
      </c>
    </row>
    <row r="10" spans="1:7" ht="15" customHeight="1">
      <c r="A10" s="151" t="s">
        <v>29</v>
      </c>
      <c r="B10" s="152">
        <v>25264.87887193293</v>
      </c>
      <c r="C10" s="152">
        <v>34874.86941834157</v>
      </c>
      <c r="D10" s="152">
        <v>-9609.99054640864</v>
      </c>
      <c r="E10" s="153">
        <v>-0.2755563162439973</v>
      </c>
      <c r="F10" s="154"/>
      <c r="G10" s="152">
        <v>45027.40843331479</v>
      </c>
    </row>
    <row r="11" spans="1:7" ht="15" customHeight="1">
      <c r="A11" s="42" t="s">
        <v>178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8" t="s">
        <v>182</v>
      </c>
      <c r="B13" s="99"/>
      <c r="C13" s="99"/>
      <c r="D13" s="99"/>
      <c r="E13" s="99"/>
      <c r="F13" s="99"/>
      <c r="G13" s="99"/>
    </row>
    <row r="14" spans="1:7" ht="15">
      <c r="A14" s="155" t="s">
        <v>181</v>
      </c>
      <c r="B14" s="156" t="s">
        <v>81</v>
      </c>
      <c r="C14" s="156" t="s">
        <v>82</v>
      </c>
      <c r="D14" s="157" t="s">
        <v>83</v>
      </c>
      <c r="E14" s="158" t="s">
        <v>35</v>
      </c>
      <c r="F14" s="154"/>
      <c r="G14" s="154"/>
    </row>
    <row r="15" spans="1:7" ht="15">
      <c r="A15" s="108" t="s">
        <v>151</v>
      </c>
      <c r="B15" s="109">
        <v>1826.65762786</v>
      </c>
      <c r="C15" s="109">
        <v>1922.0486443355285</v>
      </c>
      <c r="D15" s="110">
        <v>-95.39101647552843</v>
      </c>
      <c r="E15" s="69">
        <v>-0.049629865902018344</v>
      </c>
      <c r="F15" s="42"/>
      <c r="G15" s="42"/>
    </row>
    <row r="16" spans="1:7" ht="15">
      <c r="A16" s="108" t="s">
        <v>145</v>
      </c>
      <c r="B16" s="109">
        <v>2322.5525543</v>
      </c>
      <c r="C16" s="109">
        <v>2430.6356439108713</v>
      </c>
      <c r="D16" s="110">
        <v>-108.08308961087141</v>
      </c>
      <c r="E16" s="69">
        <v>-0.04446700593798858</v>
      </c>
      <c r="F16" s="42"/>
      <c r="G16" s="42"/>
    </row>
    <row r="17" spans="1:7" ht="15">
      <c r="A17" s="41" t="s">
        <v>152</v>
      </c>
      <c r="B17" s="111">
        <v>0.0065912733059557485</v>
      </c>
      <c r="C17" s="111">
        <v>0.007059327152432209</v>
      </c>
      <c r="D17" s="112">
        <v>-0.04680538464764605</v>
      </c>
      <c r="E17" s="70"/>
      <c r="F17" s="42"/>
      <c r="G17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G13"/>
  <sheetViews>
    <sheetView showGridLines="0" zoomScalePageLayoutView="0" workbookViewId="0" topLeftCell="A1">
      <selection activeCell="A1" activeCellId="1" sqref="A1:IV16384 A1:IV16384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8515625" style="0" customWidth="1"/>
    <col min="5" max="5" width="10.8515625" style="0" customWidth="1"/>
    <col min="6" max="6" width="0.85546875" style="0" customWidth="1"/>
    <col min="7" max="7" width="14.57421875" style="0" customWidth="1"/>
  </cols>
  <sheetData>
    <row r="1" spans="1:7" ht="15" customHeight="1">
      <c r="A1" s="58" t="s">
        <v>69</v>
      </c>
      <c r="B1" s="99"/>
      <c r="C1" s="99"/>
      <c r="D1" s="99"/>
      <c r="E1" s="99"/>
      <c r="F1" s="99"/>
      <c r="G1" s="99"/>
    </row>
    <row r="2" spans="1:7" ht="15" customHeight="1">
      <c r="A2" s="143" t="s">
        <v>137</v>
      </c>
      <c r="B2" s="144" t="s">
        <v>34</v>
      </c>
      <c r="C2" s="144"/>
      <c r="D2" s="144"/>
      <c r="E2" s="145"/>
      <c r="F2" s="146"/>
      <c r="G2" s="145" t="s">
        <v>51</v>
      </c>
    </row>
    <row r="3" spans="1:7" ht="15" customHeight="1">
      <c r="A3" s="147"/>
      <c r="B3" s="148" t="s">
        <v>81</v>
      </c>
      <c r="C3" s="148" t="s">
        <v>82</v>
      </c>
      <c r="D3" s="149" t="s">
        <v>83</v>
      </c>
      <c r="E3" s="150" t="s">
        <v>35</v>
      </c>
      <c r="F3" s="146"/>
      <c r="G3" s="148" t="s">
        <v>81</v>
      </c>
    </row>
    <row r="4" spans="1:7" ht="15" customHeight="1">
      <c r="A4" s="100" t="s">
        <v>37</v>
      </c>
      <c r="B4" s="101">
        <v>51820.32252937718</v>
      </c>
      <c r="C4" s="101">
        <v>50984.587096364005</v>
      </c>
      <c r="D4" s="101">
        <v>835.7354330131784</v>
      </c>
      <c r="E4" s="102">
        <v>0.016391923140096968</v>
      </c>
      <c r="F4" s="103"/>
      <c r="G4" s="101">
        <v>92354.87886183779</v>
      </c>
    </row>
    <row r="5" spans="1:7" ht="15" customHeight="1">
      <c r="A5" s="100" t="s">
        <v>139</v>
      </c>
      <c r="B5" s="101">
        <v>-2487.480713790535</v>
      </c>
      <c r="C5" s="101">
        <v>-9547.008264332651</v>
      </c>
      <c r="D5" s="101">
        <v>7059.527550542116</v>
      </c>
      <c r="E5" s="102">
        <v>0.7394491923628377</v>
      </c>
      <c r="F5" s="103"/>
      <c r="G5" s="101">
        <v>-4433.221731938219</v>
      </c>
    </row>
    <row r="6" spans="1:7" ht="15" customHeight="1">
      <c r="A6" s="104" t="s">
        <v>96</v>
      </c>
      <c r="B6" s="105">
        <v>49332.841815586646</v>
      </c>
      <c r="C6" s="105">
        <v>41437.57883203135</v>
      </c>
      <c r="D6" s="105">
        <v>7895.262983555294</v>
      </c>
      <c r="E6" s="167">
        <v>0.190533887502429</v>
      </c>
      <c r="F6" s="103"/>
      <c r="G6" s="105">
        <v>87921.65712989956</v>
      </c>
    </row>
    <row r="7" spans="1:7" ht="15" customHeight="1">
      <c r="A7" s="100" t="s">
        <v>140</v>
      </c>
      <c r="B7" s="132">
        <v>-7662.418287940037</v>
      </c>
      <c r="C7" s="132">
        <v>-6373.385079772821</v>
      </c>
      <c r="D7" s="101">
        <v>-1289.033208167216</v>
      </c>
      <c r="E7" s="102">
        <v>-0.20225252233043534</v>
      </c>
      <c r="F7" s="103"/>
      <c r="G7" s="101">
        <v>-13656.065385742357</v>
      </c>
    </row>
    <row r="8" spans="1:7" ht="15" customHeight="1">
      <c r="A8" s="106" t="s">
        <v>100</v>
      </c>
      <c r="B8" s="39">
        <v>41670.423527646606</v>
      </c>
      <c r="C8" s="39">
        <v>35064.19375225853</v>
      </c>
      <c r="D8" s="39">
        <v>6606.2297753880775</v>
      </c>
      <c r="E8" s="107">
        <v>0.18840386925943683</v>
      </c>
      <c r="F8" s="103"/>
      <c r="G8" s="39">
        <v>74265.59174415721</v>
      </c>
    </row>
    <row r="9" spans="1:7" ht="15" customHeight="1">
      <c r="A9" s="100" t="s">
        <v>141</v>
      </c>
      <c r="B9" s="101">
        <v>-10795.376976415062</v>
      </c>
      <c r="C9" s="101">
        <v>-10213.0203567216</v>
      </c>
      <c r="D9" s="101">
        <v>-582.3566196934626</v>
      </c>
      <c r="E9" s="102">
        <v>-0.05702099862262492</v>
      </c>
      <c r="F9" s="103"/>
      <c r="G9" s="101">
        <v>-19239.666684040385</v>
      </c>
    </row>
    <row r="10" spans="1:7" ht="15" customHeight="1">
      <c r="A10" s="42" t="s">
        <v>160</v>
      </c>
      <c r="B10" s="101">
        <v>0</v>
      </c>
      <c r="C10" s="101">
        <v>0</v>
      </c>
      <c r="D10" s="101">
        <v>0</v>
      </c>
      <c r="E10" s="102" t="s">
        <v>168</v>
      </c>
      <c r="F10" s="103"/>
      <c r="G10" s="101">
        <v>0</v>
      </c>
    </row>
    <row r="11" spans="1:7" ht="15">
      <c r="A11" s="151" t="s">
        <v>29</v>
      </c>
      <c r="B11" s="152">
        <v>30875.046551231542</v>
      </c>
      <c r="C11" s="152">
        <v>24851.173395536927</v>
      </c>
      <c r="D11" s="152">
        <v>6023.873155694615</v>
      </c>
      <c r="E11" s="153">
        <v>0.24239793670171142</v>
      </c>
      <c r="F11" s="154"/>
      <c r="G11" s="152">
        <v>55025.9250601168</v>
      </c>
    </row>
    <row r="12" spans="1:7" ht="15">
      <c r="A12" s="42" t="s">
        <v>178</v>
      </c>
      <c r="B12" s="42"/>
      <c r="C12" s="42"/>
      <c r="D12" s="42"/>
      <c r="E12" s="42"/>
      <c r="F12" s="42"/>
      <c r="G12" s="42"/>
    </row>
    <row r="13" spans="1:7" ht="15">
      <c r="A13" s="42"/>
      <c r="B13" s="42"/>
      <c r="C13" s="42"/>
      <c r="D13" s="42"/>
      <c r="E13" s="42"/>
      <c r="F13" s="42"/>
      <c r="G13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O14"/>
  <sheetViews>
    <sheetView showGridLines="0" zoomScalePageLayoutView="0" workbookViewId="0" topLeftCell="A1">
      <selection activeCell="A1" activeCellId="1" sqref="A1:IV16384 A1:IV16384"/>
    </sheetView>
  </sheetViews>
  <sheetFormatPr defaultColWidth="11.421875" defaultRowHeight="15"/>
  <cols>
    <col min="1" max="1" width="21.8515625" style="0" customWidth="1"/>
    <col min="2" max="3" width="12.00390625" style="0" customWidth="1"/>
    <col min="4" max="4" width="1.421875" style="0" customWidth="1"/>
    <col min="5" max="5" width="9.7109375" style="0" customWidth="1"/>
    <col min="6" max="6" width="1.421875" style="0" customWidth="1"/>
    <col min="7" max="7" width="13.57421875" style="0" customWidth="1"/>
    <col min="8" max="8" width="1.421875" style="0" customWidth="1"/>
    <col min="9" max="10" width="12.00390625" style="0" customWidth="1"/>
    <col min="11" max="11" width="1.421875" style="0" customWidth="1"/>
    <col min="12" max="12" width="12.421875" style="0" customWidth="1"/>
    <col min="13" max="13" width="1.421875" style="0" customWidth="1"/>
    <col min="14" max="14" width="12.57421875" style="0" customWidth="1"/>
    <col min="15" max="15" width="1.1484375" style="0" customWidth="1"/>
    <col min="16" max="17" width="9.28125" style="0" customWidth="1"/>
    <col min="18" max="18" width="2.00390625" style="0" customWidth="1"/>
    <col min="19" max="19" width="8.00390625" style="0" customWidth="1"/>
    <col min="20" max="20" width="2.00390625" style="0" customWidth="1"/>
    <col min="21" max="21" width="12.140625" style="0" bestFit="1" customWidth="1"/>
    <col min="22" max="22" width="1.1484375" style="0" customWidth="1"/>
    <col min="23" max="23" width="2.7109375" style="0" customWidth="1"/>
    <col min="24" max="24" width="8.140625" style="0" bestFit="1" customWidth="1"/>
    <col min="25" max="25" width="6.8515625" style="0" bestFit="1" customWidth="1"/>
    <col min="26" max="26" width="7.7109375" style="0" bestFit="1" customWidth="1"/>
    <col min="27" max="27" width="12.140625" style="0" bestFit="1" customWidth="1"/>
    <col min="28" max="28" width="4.421875" style="0" bestFit="1" customWidth="1"/>
  </cols>
  <sheetData>
    <row r="1" spans="1:15" ht="15">
      <c r="A1" s="90" t="s">
        <v>30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>
      <c r="A2" s="392" t="s">
        <v>31</v>
      </c>
      <c r="B2" s="397" t="s">
        <v>32</v>
      </c>
      <c r="C2" s="397"/>
      <c r="D2" s="397"/>
      <c r="E2" s="397"/>
      <c r="F2" s="397"/>
      <c r="G2" s="397"/>
      <c r="H2" s="396" t="s">
        <v>33</v>
      </c>
      <c r="I2" s="396"/>
      <c r="J2" s="396"/>
      <c r="K2" s="396"/>
      <c r="L2" s="396"/>
      <c r="M2" s="396"/>
      <c r="N2" s="396"/>
      <c r="O2" s="396"/>
    </row>
    <row r="3" spans="1:15" ht="15">
      <c r="A3" s="393"/>
      <c r="B3" s="395" t="s">
        <v>34</v>
      </c>
      <c r="C3" s="395"/>
      <c r="D3" s="7"/>
      <c r="E3" s="8" t="s">
        <v>35</v>
      </c>
      <c r="F3" s="9"/>
      <c r="G3" s="8" t="s">
        <v>36</v>
      </c>
      <c r="H3" s="9"/>
      <c r="I3" s="395" t="s">
        <v>34</v>
      </c>
      <c r="J3" s="395"/>
      <c r="K3" s="7"/>
      <c r="L3" s="8" t="s">
        <v>35</v>
      </c>
      <c r="M3" s="9"/>
      <c r="N3" s="8" t="s">
        <v>36</v>
      </c>
      <c r="O3" s="7"/>
    </row>
    <row r="4" spans="1:15" ht="15">
      <c r="A4" s="394"/>
      <c r="B4" s="250" t="s">
        <v>81</v>
      </c>
      <c r="C4" s="250" t="s">
        <v>82</v>
      </c>
      <c r="D4" s="250"/>
      <c r="E4" s="250"/>
      <c r="F4" s="250"/>
      <c r="G4" s="250" t="s">
        <v>81</v>
      </c>
      <c r="H4" s="250"/>
      <c r="I4" s="250" t="s">
        <v>81</v>
      </c>
      <c r="J4" s="250" t="s">
        <v>82</v>
      </c>
      <c r="K4" s="250"/>
      <c r="L4" s="250"/>
      <c r="M4" s="250"/>
      <c r="N4" s="250" t="s">
        <v>81</v>
      </c>
      <c r="O4" s="251"/>
    </row>
    <row r="5" spans="1:15" ht="15">
      <c r="A5" s="14" t="s">
        <v>37</v>
      </c>
      <c r="B5" s="140">
        <v>2218512.684</v>
      </c>
      <c r="C5" s="140">
        <v>1754099.121</v>
      </c>
      <c r="D5" s="11"/>
      <c r="E5" s="69">
        <v>0.26475901928235435</v>
      </c>
      <c r="F5" s="11"/>
      <c r="G5" s="140">
        <v>3953863.2757084295</v>
      </c>
      <c r="H5" s="11"/>
      <c r="I5" s="202">
        <v>3468440.095</v>
      </c>
      <c r="J5" s="202">
        <v>3271860.801</v>
      </c>
      <c r="K5" s="203"/>
      <c r="L5" s="204">
        <v>0.06008180236149362</v>
      </c>
      <c r="M5" s="11"/>
      <c r="N5" s="140">
        <v>6181500.793085012</v>
      </c>
      <c r="O5" s="11"/>
    </row>
    <row r="6" spans="1:15" ht="15">
      <c r="A6" s="10" t="s">
        <v>38</v>
      </c>
      <c r="B6" s="140">
        <v>-1457316.963</v>
      </c>
      <c r="C6" s="140">
        <v>-1105624.037</v>
      </c>
      <c r="D6" s="11"/>
      <c r="E6" s="70">
        <v>0.3180945006896589</v>
      </c>
      <c r="F6" s="11"/>
      <c r="G6" s="140">
        <v>-2597249.9786134376</v>
      </c>
      <c r="H6" s="11"/>
      <c r="I6" s="202">
        <v>-3067086.054</v>
      </c>
      <c r="J6" s="202">
        <v>-2653986.064</v>
      </c>
      <c r="K6" s="203"/>
      <c r="L6" s="205">
        <v>0.15565265982496895</v>
      </c>
      <c r="M6" s="11"/>
      <c r="N6" s="140">
        <v>-5466202.19925147</v>
      </c>
      <c r="O6" s="11"/>
    </row>
    <row r="7" spans="1:15" ht="15">
      <c r="A7" s="12" t="s">
        <v>29</v>
      </c>
      <c r="B7" s="85">
        <v>761195.7209999999</v>
      </c>
      <c r="C7" s="85">
        <v>648475.084</v>
      </c>
      <c r="D7" s="13"/>
      <c r="E7" s="46">
        <v>0.17382416037437123</v>
      </c>
      <c r="F7" s="13"/>
      <c r="G7" s="85">
        <v>1356613.2970949917</v>
      </c>
      <c r="H7" s="13"/>
      <c r="I7" s="206">
        <v>401354.0410000002</v>
      </c>
      <c r="J7" s="85">
        <v>617874.7370000002</v>
      </c>
      <c r="K7" s="207"/>
      <c r="L7" s="208">
        <v>-0.35042814187756627</v>
      </c>
      <c r="M7" s="13"/>
      <c r="N7" s="85">
        <v>715298.5938335415</v>
      </c>
      <c r="O7" s="13"/>
    </row>
    <row r="8" spans="1:15" ht="15">
      <c r="A8" s="5"/>
      <c r="B8" s="5"/>
      <c r="C8" s="73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5">
      <c r="A9" s="392" t="s">
        <v>31</v>
      </c>
      <c r="B9" s="397" t="s">
        <v>39</v>
      </c>
      <c r="C9" s="397"/>
      <c r="D9" s="397"/>
      <c r="E9" s="397"/>
      <c r="F9" s="397"/>
      <c r="G9" s="397"/>
      <c r="H9" s="249"/>
      <c r="I9" s="396" t="s">
        <v>40</v>
      </c>
      <c r="J9" s="396"/>
      <c r="K9" s="396"/>
      <c r="L9" s="396"/>
      <c r="M9" s="396"/>
      <c r="N9" s="396"/>
      <c r="O9" s="249"/>
    </row>
    <row r="10" spans="1:15" ht="15">
      <c r="A10" s="393"/>
      <c r="B10" s="395" t="s">
        <v>34</v>
      </c>
      <c r="C10" s="395"/>
      <c r="D10" s="7"/>
      <c r="E10" s="8" t="s">
        <v>35</v>
      </c>
      <c r="F10" s="9"/>
      <c r="G10" s="8" t="s">
        <v>36</v>
      </c>
      <c r="H10" s="9"/>
      <c r="I10" s="395" t="s">
        <v>34</v>
      </c>
      <c r="J10" s="395"/>
      <c r="K10" s="7"/>
      <c r="L10" s="8" t="s">
        <v>35</v>
      </c>
      <c r="M10" s="9"/>
      <c r="N10" s="8" t="s">
        <v>36</v>
      </c>
      <c r="O10" s="252"/>
    </row>
    <row r="11" spans="1:15" ht="15">
      <c r="A11" s="394"/>
      <c r="B11" s="250" t="s">
        <v>81</v>
      </c>
      <c r="C11" s="250" t="s">
        <v>82</v>
      </c>
      <c r="D11" s="250"/>
      <c r="E11" s="250"/>
      <c r="F11" s="250"/>
      <c r="G11" s="250" t="s">
        <v>81</v>
      </c>
      <c r="H11" s="250"/>
      <c r="I11" s="250" t="s">
        <v>81</v>
      </c>
      <c r="J11" s="250" t="s">
        <v>82</v>
      </c>
      <c r="K11" s="250"/>
      <c r="L11" s="250"/>
      <c r="M11" s="250"/>
      <c r="N11" s="250" t="s">
        <v>81</v>
      </c>
      <c r="O11" s="251"/>
    </row>
    <row r="12" spans="1:15" ht="15">
      <c r="A12" s="14" t="s">
        <v>37</v>
      </c>
      <c r="B12" s="140">
        <v>-477689.612</v>
      </c>
      <c r="C12" s="140">
        <v>-432504.944</v>
      </c>
      <c r="D12" s="11"/>
      <c r="E12" s="69">
        <v>0.10447202656716914</v>
      </c>
      <c r="F12" s="209"/>
      <c r="G12" s="210">
        <v>-851344.8797005881</v>
      </c>
      <c r="H12" s="11"/>
      <c r="I12" s="202">
        <v>5209263.167</v>
      </c>
      <c r="J12" s="140">
        <v>4593454.978</v>
      </c>
      <c r="K12" s="203"/>
      <c r="L12" s="204">
        <v>0.13406209311931133</v>
      </c>
      <c r="M12" s="11"/>
      <c r="N12" s="140">
        <v>9284019.189092852</v>
      </c>
      <c r="O12" s="140">
        <v>0</v>
      </c>
    </row>
    <row r="13" spans="1:15" ht="15">
      <c r="A13" s="10" t="s">
        <v>38</v>
      </c>
      <c r="B13" s="140">
        <v>457396.047</v>
      </c>
      <c r="C13" s="140">
        <v>414913.669</v>
      </c>
      <c r="D13" s="11"/>
      <c r="E13" s="70">
        <v>0.10238847542041336</v>
      </c>
      <c r="F13" s="209"/>
      <c r="G13" s="210">
        <v>815177.4140081982</v>
      </c>
      <c r="H13" s="11"/>
      <c r="I13" s="202">
        <v>-4067006.9699999997</v>
      </c>
      <c r="J13" s="140">
        <v>-3344696.432</v>
      </c>
      <c r="K13" s="203"/>
      <c r="L13" s="205">
        <v>0.21595697926107027</v>
      </c>
      <c r="M13" s="11"/>
      <c r="N13" s="140">
        <v>-7248274.763856709</v>
      </c>
      <c r="O13" s="140">
        <v>0</v>
      </c>
    </row>
    <row r="14" spans="1:15" ht="15">
      <c r="A14" s="12" t="s">
        <v>29</v>
      </c>
      <c r="B14" s="85">
        <v>-20294</v>
      </c>
      <c r="C14" s="85">
        <v>-17591</v>
      </c>
      <c r="D14" s="13"/>
      <c r="E14" s="46">
        <v>0.15365812062986756</v>
      </c>
      <c r="F14" s="13"/>
      <c r="G14" s="85">
        <v>-36168.24095526644</v>
      </c>
      <c r="H14" s="85"/>
      <c r="I14" s="85">
        <v>1142256.1970000006</v>
      </c>
      <c r="J14" s="85">
        <v>1248758.546</v>
      </c>
      <c r="K14" s="207"/>
      <c r="L14" s="208">
        <v>-0.08528658269538637</v>
      </c>
      <c r="M14" s="13"/>
      <c r="N14" s="85">
        <v>2035744.4252361446</v>
      </c>
      <c r="O14" s="140">
        <v>0</v>
      </c>
    </row>
  </sheetData>
  <sheetProtection/>
  <mergeCells count="10">
    <mergeCell ref="A9:A11"/>
    <mergeCell ref="I3:J3"/>
    <mergeCell ref="B3:C3"/>
    <mergeCell ref="A2:A4"/>
    <mergeCell ref="H2:O2"/>
    <mergeCell ref="B2:G2"/>
    <mergeCell ref="I10:J10"/>
    <mergeCell ref="B10:C10"/>
    <mergeCell ref="I9:N9"/>
    <mergeCell ref="B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G19"/>
  <sheetViews>
    <sheetView showGridLines="0" zoomScalePageLayoutView="0" workbookViewId="0" topLeftCell="A1">
      <selection activeCell="A1" activeCellId="1" sqref="A1:IV16384 A1:IV16384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 customHeight="1">
      <c r="A1" s="58" t="s">
        <v>70</v>
      </c>
      <c r="B1" s="99"/>
      <c r="C1" s="99"/>
      <c r="D1" s="99"/>
      <c r="E1" s="99"/>
      <c r="F1" s="99"/>
      <c r="G1" s="99"/>
    </row>
    <row r="2" spans="1:7" ht="15" customHeight="1">
      <c r="A2" s="143" t="s">
        <v>8</v>
      </c>
      <c r="B2" s="144" t="s">
        <v>34</v>
      </c>
      <c r="C2" s="144"/>
      <c r="D2" s="144"/>
      <c r="E2" s="145"/>
      <c r="F2" s="146"/>
      <c r="G2" s="145" t="s">
        <v>51</v>
      </c>
    </row>
    <row r="3" spans="1:7" ht="15" customHeight="1">
      <c r="A3" s="147"/>
      <c r="B3" s="148" t="s">
        <v>81</v>
      </c>
      <c r="C3" s="148" t="s">
        <v>82</v>
      </c>
      <c r="D3" s="149" t="s">
        <v>83</v>
      </c>
      <c r="E3" s="150" t="s">
        <v>35</v>
      </c>
      <c r="F3" s="146"/>
      <c r="G3" s="148" t="s">
        <v>81</v>
      </c>
    </row>
    <row r="4" spans="1:7" ht="15" customHeight="1">
      <c r="A4" s="100" t="s">
        <v>37</v>
      </c>
      <c r="B4" s="101">
        <v>746907.0141840627</v>
      </c>
      <c r="C4" s="101">
        <v>700841.1701133243</v>
      </c>
      <c r="D4" s="101">
        <v>46065.844070738414</v>
      </c>
      <c r="E4" s="102">
        <v>0.06572936356362981</v>
      </c>
      <c r="F4" s="103"/>
      <c r="G4" s="101">
        <v>1331147.7707789391</v>
      </c>
    </row>
    <row r="5" spans="1:7" ht="15" customHeight="1">
      <c r="A5" s="100" t="s">
        <v>139</v>
      </c>
      <c r="B5" s="101">
        <v>-505638.57407798537</v>
      </c>
      <c r="C5" s="101">
        <v>-423106.3741325039</v>
      </c>
      <c r="D5" s="101">
        <v>-82532.1999454815</v>
      </c>
      <c r="E5" s="102">
        <v>-0.19506253034995627</v>
      </c>
      <c r="F5" s="103"/>
      <c r="G5" s="101">
        <v>-901155.8974834884</v>
      </c>
    </row>
    <row r="6" spans="1:7" ht="15" customHeight="1">
      <c r="A6" s="104" t="s">
        <v>96</v>
      </c>
      <c r="B6" s="105">
        <v>241268.44010607735</v>
      </c>
      <c r="C6" s="105">
        <v>277734.79598082043</v>
      </c>
      <c r="D6" s="105">
        <v>-36466.35587474308</v>
      </c>
      <c r="E6" s="167">
        <v>-0.13129919766071135</v>
      </c>
      <c r="F6" s="103"/>
      <c r="G6" s="105">
        <v>429991.8732954506</v>
      </c>
    </row>
    <row r="7" spans="1:7" ht="15" customHeight="1">
      <c r="A7" s="100" t="s">
        <v>140</v>
      </c>
      <c r="B7" s="101">
        <v>-97661.60497280864</v>
      </c>
      <c r="C7" s="101">
        <v>-85840.83341605694</v>
      </c>
      <c r="D7" s="101">
        <v>-11820.7715567517</v>
      </c>
      <c r="E7" s="102">
        <v>-0.13770569420567355</v>
      </c>
      <c r="F7" s="103"/>
      <c r="G7" s="101">
        <v>-174053.8317105839</v>
      </c>
    </row>
    <row r="8" spans="1:7" ht="15" customHeight="1">
      <c r="A8" s="106" t="s">
        <v>100</v>
      </c>
      <c r="B8" s="39">
        <v>143606.83513326873</v>
      </c>
      <c r="C8" s="39">
        <v>191893.9625647635</v>
      </c>
      <c r="D8" s="39">
        <v>-48287.127431494766</v>
      </c>
      <c r="E8" s="107">
        <v>-0.2516344276084144</v>
      </c>
      <c r="F8" s="103"/>
      <c r="G8" s="39">
        <v>255938.04158486673</v>
      </c>
    </row>
    <row r="9" spans="1:7" ht="15" customHeight="1">
      <c r="A9" s="100" t="s">
        <v>141</v>
      </c>
      <c r="B9" s="101">
        <v>-41420.43792371419</v>
      </c>
      <c r="C9" s="101">
        <v>-60018.472753952774</v>
      </c>
      <c r="D9" s="101">
        <v>18598.034830238583</v>
      </c>
      <c r="E9" s="102">
        <v>0.3098718440651046</v>
      </c>
      <c r="F9" s="103"/>
      <c r="G9" s="101">
        <v>-73820.06402372873</v>
      </c>
    </row>
    <row r="10" spans="1:7" ht="15" customHeight="1">
      <c r="A10" s="42" t="s">
        <v>160</v>
      </c>
      <c r="B10" s="101">
        <v>-21207.00139670747</v>
      </c>
      <c r="C10" s="101">
        <v>-11677.398006912099</v>
      </c>
      <c r="D10" s="101">
        <v>-9529.603389795371</v>
      </c>
      <c r="E10" s="102">
        <v>-0.816072500411016</v>
      </c>
      <c r="F10" s="103"/>
      <c r="G10" s="101">
        <v>-37795.40437837724</v>
      </c>
    </row>
    <row r="11" spans="1:7" ht="15" customHeight="1">
      <c r="A11" s="151" t="s">
        <v>29</v>
      </c>
      <c r="B11" s="152">
        <v>80979.39581284707</v>
      </c>
      <c r="C11" s="152">
        <v>120198.09180389861</v>
      </c>
      <c r="D11" s="152">
        <v>-39218.69599105154</v>
      </c>
      <c r="E11" s="153">
        <v>-0.32628384862412174</v>
      </c>
      <c r="F11" s="154"/>
      <c r="G11" s="152">
        <v>144322.57318276077</v>
      </c>
    </row>
    <row r="12" spans="1:7" ht="15">
      <c r="A12" s="42" t="s">
        <v>178</v>
      </c>
      <c r="B12" s="42"/>
      <c r="C12" s="42"/>
      <c r="D12" s="42"/>
      <c r="E12" s="42"/>
      <c r="F12" s="42"/>
      <c r="G12" s="42"/>
    </row>
    <row r="13" spans="1:7" ht="15">
      <c r="A13" s="42"/>
      <c r="B13" s="133"/>
      <c r="C13" s="133"/>
      <c r="D13" s="42"/>
      <c r="E13" s="42"/>
      <c r="F13" s="42"/>
      <c r="G13" s="42"/>
    </row>
    <row r="14" spans="1:7" ht="15">
      <c r="A14" s="58" t="s">
        <v>180</v>
      </c>
      <c r="B14" s="99"/>
      <c r="C14" s="99"/>
      <c r="D14" s="99"/>
      <c r="E14" s="99"/>
      <c r="F14" s="99"/>
      <c r="G14" s="99"/>
    </row>
    <row r="15" spans="1:7" ht="15">
      <c r="A15" s="155" t="s">
        <v>8</v>
      </c>
      <c r="B15" s="156" t="s">
        <v>81</v>
      </c>
      <c r="C15" s="156" t="s">
        <v>82</v>
      </c>
      <c r="D15" s="157" t="s">
        <v>83</v>
      </c>
      <c r="E15" s="158" t="s">
        <v>35</v>
      </c>
      <c r="F15" s="154"/>
      <c r="G15" s="154"/>
    </row>
    <row r="16" spans="1:7" ht="16.5">
      <c r="A16" s="174" t="s">
        <v>144</v>
      </c>
      <c r="B16" s="134">
        <v>2858.602</v>
      </c>
      <c r="C16" s="134">
        <v>2781.184</v>
      </c>
      <c r="D16" s="299">
        <v>77.41799999999967</v>
      </c>
      <c r="E16" s="135">
        <v>0.027836345959130954</v>
      </c>
      <c r="F16" s="42"/>
      <c r="G16" s="42"/>
    </row>
    <row r="17" spans="1:7" ht="16.5">
      <c r="A17" s="175" t="s">
        <v>145</v>
      </c>
      <c r="B17" s="109">
        <v>8622</v>
      </c>
      <c r="C17" s="109">
        <v>8157</v>
      </c>
      <c r="D17" s="298">
        <v>465</v>
      </c>
      <c r="E17" s="136">
        <v>0.057006252298639204</v>
      </c>
      <c r="F17" s="42"/>
      <c r="G17" s="42"/>
    </row>
    <row r="18" spans="1:7" ht="16.5">
      <c r="A18" s="175" t="s">
        <v>146</v>
      </c>
      <c r="B18" s="213">
        <v>2545.5048975957257</v>
      </c>
      <c r="C18" s="213">
        <v>2420.525674499565</v>
      </c>
      <c r="D18" s="298">
        <v>124.9792230961607</v>
      </c>
      <c r="E18" s="136">
        <v>0.05163309127964515</v>
      </c>
      <c r="F18" s="42"/>
      <c r="G18" s="42"/>
    </row>
    <row r="19" spans="1:7" ht="15">
      <c r="A19" s="137" t="s">
        <v>147</v>
      </c>
      <c r="B19" s="138">
        <v>0.20122554627099762</v>
      </c>
      <c r="C19" s="138">
        <v>0.19988097685996226</v>
      </c>
      <c r="D19" s="112">
        <v>0.13445694110353623</v>
      </c>
      <c r="E19" s="137"/>
      <c r="F19" s="42"/>
      <c r="G19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19"/>
  <sheetViews>
    <sheetView showGridLines="0" zoomScalePageLayoutView="0" workbookViewId="0" topLeftCell="A1">
      <selection activeCell="A1" activeCellId="1" sqref="A1:IV16384 A1:IV16384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 customHeight="1">
      <c r="A1" s="58" t="s">
        <v>71</v>
      </c>
      <c r="B1" s="99"/>
      <c r="C1" s="99"/>
      <c r="D1" s="99"/>
      <c r="E1" s="99"/>
      <c r="F1" s="99"/>
      <c r="G1" s="99"/>
    </row>
    <row r="2" spans="1:7" ht="15" customHeight="1">
      <c r="A2" s="143" t="s">
        <v>7</v>
      </c>
      <c r="B2" s="144" t="s">
        <v>34</v>
      </c>
      <c r="C2" s="144"/>
      <c r="D2" s="144"/>
      <c r="E2" s="145"/>
      <c r="F2" s="146"/>
      <c r="G2" s="145" t="s">
        <v>51</v>
      </c>
    </row>
    <row r="3" spans="1:7" ht="15" customHeight="1">
      <c r="A3" s="147"/>
      <c r="B3" s="148" t="s">
        <v>81</v>
      </c>
      <c r="C3" s="148" t="s">
        <v>82</v>
      </c>
      <c r="D3" s="149" t="s">
        <v>83</v>
      </c>
      <c r="E3" s="150" t="s">
        <v>35</v>
      </c>
      <c r="F3" s="146"/>
      <c r="G3" s="148" t="s">
        <v>81</v>
      </c>
    </row>
    <row r="4" spans="1:7" ht="15" customHeight="1">
      <c r="A4" s="100" t="s">
        <v>37</v>
      </c>
      <c r="B4" s="101">
        <v>583572.672252373</v>
      </c>
      <c r="C4" s="101">
        <v>502328.5682994138</v>
      </c>
      <c r="D4" s="101">
        <v>81244.10395295918</v>
      </c>
      <c r="E4" s="102">
        <v>0.1617349859833843</v>
      </c>
      <c r="F4" s="103"/>
      <c r="G4" s="101">
        <v>1040051.1000755175</v>
      </c>
    </row>
    <row r="5" spans="1:7" ht="15" customHeight="1">
      <c r="A5" s="100" t="s">
        <v>139</v>
      </c>
      <c r="B5" s="101">
        <v>-436355.6521231185</v>
      </c>
      <c r="C5" s="101">
        <v>-347561.0624187348</v>
      </c>
      <c r="D5" s="101">
        <v>-88794.58970438375</v>
      </c>
      <c r="E5" s="102">
        <v>-0.25547910656748357</v>
      </c>
      <c r="F5" s="103"/>
      <c r="G5" s="101">
        <v>-777678.9380201721</v>
      </c>
    </row>
    <row r="6" spans="1:7" ht="15" customHeight="1">
      <c r="A6" s="104" t="s">
        <v>96</v>
      </c>
      <c r="B6" s="105">
        <v>147217.02012925444</v>
      </c>
      <c r="C6" s="105">
        <v>154767.505880679</v>
      </c>
      <c r="D6" s="105">
        <v>-7550.485751424567</v>
      </c>
      <c r="E6" s="167">
        <v>-0.04878598843122638</v>
      </c>
      <c r="F6" s="103"/>
      <c r="G6" s="105">
        <v>262372.16205534566</v>
      </c>
    </row>
    <row r="7" spans="1:7" ht="15" customHeight="1">
      <c r="A7" s="100" t="s">
        <v>140</v>
      </c>
      <c r="B7" s="101">
        <v>-71728.89747127336</v>
      </c>
      <c r="C7" s="101">
        <v>-66616.79039030125</v>
      </c>
      <c r="D7" s="101">
        <v>-5112.107080972113</v>
      </c>
      <c r="E7" s="102">
        <v>-0.07673901806167452</v>
      </c>
      <c r="F7" s="103"/>
      <c r="G7" s="101">
        <v>-127836.21007177573</v>
      </c>
    </row>
    <row r="8" spans="1:7" ht="15" customHeight="1">
      <c r="A8" s="106" t="s">
        <v>100</v>
      </c>
      <c r="B8" s="39">
        <v>75488.12265798108</v>
      </c>
      <c r="C8" s="39">
        <v>88150.71549037776</v>
      </c>
      <c r="D8" s="39">
        <v>-12662.59283239668</v>
      </c>
      <c r="E8" s="107">
        <v>-0.14364707945880356</v>
      </c>
      <c r="F8" s="103"/>
      <c r="G8" s="39">
        <v>134535.9519835699</v>
      </c>
    </row>
    <row r="9" spans="1:7" ht="15" customHeight="1">
      <c r="A9" s="100" t="s">
        <v>141</v>
      </c>
      <c r="B9" s="101">
        <v>-30791.318209331042</v>
      </c>
      <c r="C9" s="101">
        <v>-36492.96588420716</v>
      </c>
      <c r="D9" s="101">
        <v>5701.647674876116</v>
      </c>
      <c r="E9" s="102">
        <v>0.15623963513866063</v>
      </c>
      <c r="F9" s="103"/>
      <c r="G9" s="101">
        <v>-54876.703278080626</v>
      </c>
    </row>
    <row r="10" spans="1:7" ht="15" customHeight="1">
      <c r="A10" s="42" t="s">
        <v>160</v>
      </c>
      <c r="B10" s="101">
        <v>-2140.2039838533133</v>
      </c>
      <c r="C10" s="101">
        <v>-3058.06577834704</v>
      </c>
      <c r="D10" s="101">
        <v>917.8617944937268</v>
      </c>
      <c r="E10" s="102">
        <v>0.3001445557491748</v>
      </c>
      <c r="F10" s="159"/>
      <c r="G10" s="101">
        <v>-3814.300452420804</v>
      </c>
    </row>
    <row r="11" spans="1:7" ht="15">
      <c r="A11" s="151" t="s">
        <v>29</v>
      </c>
      <c r="B11" s="152">
        <v>42556.60046479671</v>
      </c>
      <c r="C11" s="152">
        <v>48599.68382782356</v>
      </c>
      <c r="D11" s="152">
        <v>-6043.083363026846</v>
      </c>
      <c r="E11" s="153">
        <v>-0.12434408800756747</v>
      </c>
      <c r="F11" s="154"/>
      <c r="G11" s="152">
        <v>75844.94825306845</v>
      </c>
    </row>
    <row r="12" spans="1:7" ht="15">
      <c r="A12" s="42" t="s">
        <v>178</v>
      </c>
      <c r="B12" s="42"/>
      <c r="C12" s="42"/>
      <c r="D12" s="42"/>
      <c r="E12" s="42"/>
      <c r="F12" s="42"/>
      <c r="G12" s="42"/>
    </row>
    <row r="13" spans="1:7" ht="15">
      <c r="A13" s="42"/>
      <c r="B13" s="42"/>
      <c r="C13" s="42"/>
      <c r="D13" s="42"/>
      <c r="E13" s="42"/>
      <c r="F13" s="42"/>
      <c r="G13" s="42"/>
    </row>
    <row r="14" spans="1:7" ht="15">
      <c r="A14" s="58" t="s">
        <v>179</v>
      </c>
      <c r="B14" s="99"/>
      <c r="C14" s="99"/>
      <c r="D14" s="99"/>
      <c r="E14" s="99"/>
      <c r="F14" s="99"/>
      <c r="G14" s="99"/>
    </row>
    <row r="15" spans="1:7" ht="15">
      <c r="A15" s="155" t="s">
        <v>7</v>
      </c>
      <c r="B15" s="156" t="s">
        <v>81</v>
      </c>
      <c r="C15" s="156" t="s">
        <v>82</v>
      </c>
      <c r="D15" s="157" t="s">
        <v>83</v>
      </c>
      <c r="E15" s="158" t="s">
        <v>35</v>
      </c>
      <c r="F15" s="154"/>
      <c r="G15" s="154"/>
    </row>
    <row r="16" spans="1:7" ht="16.5">
      <c r="A16" s="174" t="s">
        <v>144</v>
      </c>
      <c r="B16" s="134">
        <v>3586.064</v>
      </c>
      <c r="C16" s="134">
        <v>3465.238</v>
      </c>
      <c r="D16" s="299">
        <v>120.82600000000002</v>
      </c>
      <c r="E16" s="135">
        <v>0.034868023495067305</v>
      </c>
      <c r="F16" s="42"/>
      <c r="G16" s="42"/>
    </row>
    <row r="17" spans="1:7" ht="16.5">
      <c r="A17" s="175" t="s">
        <v>145</v>
      </c>
      <c r="B17" s="109">
        <v>8227</v>
      </c>
      <c r="C17" s="109">
        <v>7885</v>
      </c>
      <c r="D17" s="298">
        <v>342</v>
      </c>
      <c r="E17" s="136">
        <v>0.043373493975903614</v>
      </c>
      <c r="F17" s="42"/>
      <c r="G17" s="42"/>
    </row>
    <row r="18" spans="1:7" ht="16.5">
      <c r="A18" s="175" t="s">
        <v>146</v>
      </c>
      <c r="B18" s="110">
        <v>2939.3967213114756</v>
      </c>
      <c r="C18" s="110">
        <v>2705.103825136612</v>
      </c>
      <c r="D18" s="298">
        <v>234.29289617486347</v>
      </c>
      <c r="E18" s="136">
        <v>0.08661142466982069</v>
      </c>
      <c r="F18" s="42"/>
      <c r="G18" s="42"/>
    </row>
    <row r="19" spans="1:7" ht="15">
      <c r="A19" s="137" t="s">
        <v>147</v>
      </c>
      <c r="B19" s="138">
        <v>0.1262832174302855</v>
      </c>
      <c r="C19" s="138">
        <v>0.12341456505002808</v>
      </c>
      <c r="D19" s="112">
        <v>0.2868652380257422</v>
      </c>
      <c r="E19" s="137"/>
      <c r="F19" s="42"/>
      <c r="G19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/>
  <dimension ref="A1:G28"/>
  <sheetViews>
    <sheetView showGridLines="0" zoomScalePageLayoutView="0" workbookViewId="0" topLeftCell="A1">
      <selection activeCell="A1" activeCellId="1" sqref="A1:IV16384 A1:IV16384"/>
    </sheetView>
  </sheetViews>
  <sheetFormatPr defaultColWidth="11.421875" defaultRowHeight="15"/>
  <cols>
    <col min="1" max="1" width="58.28125" style="0" customWidth="1"/>
    <col min="2" max="3" width="11.00390625" style="0" customWidth="1"/>
    <col min="4" max="4" width="11.8515625" style="0" customWidth="1"/>
    <col min="5" max="5" width="11.00390625" style="0" customWidth="1"/>
    <col min="6" max="6" width="2.00390625" style="0" customWidth="1"/>
    <col min="7" max="7" width="13.57421875" style="0" customWidth="1"/>
  </cols>
  <sheetData>
    <row r="1" spans="1:7" ht="15">
      <c r="A1" s="58" t="s">
        <v>72</v>
      </c>
      <c r="B1" s="73"/>
      <c r="C1" s="73"/>
      <c r="D1" s="73"/>
      <c r="E1" s="73"/>
      <c r="F1" s="73"/>
      <c r="G1" s="73"/>
    </row>
    <row r="2" spans="1:7" ht="15">
      <c r="A2" s="35" t="s">
        <v>13</v>
      </c>
      <c r="B2" s="409" t="s">
        <v>27</v>
      </c>
      <c r="C2" s="409"/>
      <c r="D2" s="409"/>
      <c r="E2" s="36"/>
      <c r="F2" s="113"/>
      <c r="G2" s="37" t="s">
        <v>28</v>
      </c>
    </row>
    <row r="3" spans="1:7" ht="15">
      <c r="A3" s="43"/>
      <c r="B3" s="38" t="s">
        <v>81</v>
      </c>
      <c r="C3" s="38" t="s">
        <v>82</v>
      </c>
      <c r="D3" s="38" t="s">
        <v>83</v>
      </c>
      <c r="E3" s="38" t="s">
        <v>84</v>
      </c>
      <c r="F3" s="44"/>
      <c r="G3" s="38" t="s">
        <v>81</v>
      </c>
    </row>
    <row r="4" spans="1:7" ht="15">
      <c r="A4" s="73" t="s">
        <v>85</v>
      </c>
      <c r="B4" s="114">
        <v>1758171.714</v>
      </c>
      <c r="C4" s="114">
        <v>1437491.171</v>
      </c>
      <c r="D4" s="115">
        <v>320680.54299999983</v>
      </c>
      <c r="E4" s="116">
        <v>0.22308348702894384</v>
      </c>
      <c r="F4" s="117"/>
      <c r="G4" s="115">
        <v>3133437.380146141</v>
      </c>
    </row>
    <row r="5" spans="1:7" ht="15">
      <c r="A5" s="73" t="s">
        <v>89</v>
      </c>
      <c r="B5" s="114">
        <v>51713.807</v>
      </c>
      <c r="C5" s="114">
        <v>22597.293</v>
      </c>
      <c r="D5" s="115">
        <v>29116.514</v>
      </c>
      <c r="E5" s="116">
        <v>1.288495661847638</v>
      </c>
      <c r="F5" s="117"/>
      <c r="G5" s="115">
        <v>92165.04544644448</v>
      </c>
    </row>
    <row r="6" spans="1:7" ht="15">
      <c r="A6" s="67" t="s">
        <v>159</v>
      </c>
      <c r="B6" s="114">
        <v>1809885.521</v>
      </c>
      <c r="C6" s="114">
        <v>1460088.464</v>
      </c>
      <c r="D6" s="115">
        <v>349797.05700000003</v>
      </c>
      <c r="E6" s="116">
        <v>0.23957250921749632</v>
      </c>
      <c r="F6" s="117"/>
      <c r="G6" s="115">
        <v>3225602.425592586</v>
      </c>
    </row>
    <row r="7" spans="1:7" ht="15">
      <c r="A7" s="42" t="s">
        <v>95</v>
      </c>
      <c r="B7" s="114">
        <v>-863811.956</v>
      </c>
      <c r="C7" s="114">
        <v>-631325.397</v>
      </c>
      <c r="D7" s="115">
        <v>-232486.559</v>
      </c>
      <c r="E7" s="116">
        <v>-0.368251554752517</v>
      </c>
      <c r="F7" s="117"/>
      <c r="G7" s="115">
        <v>-1539497.3373730173</v>
      </c>
    </row>
    <row r="8" spans="1:7" ht="15">
      <c r="A8" s="99" t="s">
        <v>96</v>
      </c>
      <c r="B8" s="118">
        <v>946073.565</v>
      </c>
      <c r="C8" s="118">
        <v>828763.0669999999</v>
      </c>
      <c r="D8" s="119">
        <v>117310.49800000002</v>
      </c>
      <c r="E8" s="120">
        <v>0.14154889699012135</v>
      </c>
      <c r="F8" s="117"/>
      <c r="G8" s="119">
        <v>1686105.0882195686</v>
      </c>
    </row>
    <row r="9" spans="1:7" ht="15">
      <c r="A9" s="42" t="s">
        <v>140</v>
      </c>
      <c r="B9" s="114">
        <v>-174887.537</v>
      </c>
      <c r="C9" s="114">
        <v>-154993.994</v>
      </c>
      <c r="D9" s="115">
        <v>-19893.543000000005</v>
      </c>
      <c r="E9" s="116">
        <v>-0.1283504120811288</v>
      </c>
      <c r="F9" s="117"/>
      <c r="G9" s="115">
        <v>-311686.93102833716</v>
      </c>
    </row>
    <row r="10" spans="1:7" ht="15">
      <c r="A10" s="106" t="s">
        <v>100</v>
      </c>
      <c r="B10" s="39">
        <v>771186.0279999999</v>
      </c>
      <c r="C10" s="39">
        <v>673769.0729999999</v>
      </c>
      <c r="D10" s="121">
        <v>97416.95500000007</v>
      </c>
      <c r="E10" s="40">
        <v>0.14458507952323316</v>
      </c>
      <c r="F10" s="117"/>
      <c r="G10" s="121">
        <v>1374418.1571912311</v>
      </c>
    </row>
    <row r="11" spans="1:7" ht="15">
      <c r="A11" s="220" t="s">
        <v>141</v>
      </c>
      <c r="B11" s="114">
        <v>-148220.323</v>
      </c>
      <c r="C11" s="114">
        <v>-141445.64</v>
      </c>
      <c r="D11" s="115">
        <v>-6774.68299999999</v>
      </c>
      <c r="E11" s="116">
        <v>-0.0478960185693952</v>
      </c>
      <c r="F11" s="117"/>
      <c r="G11" s="115">
        <v>-264160.26198538585</v>
      </c>
    </row>
    <row r="12" spans="1:7" ht="15">
      <c r="A12" s="220" t="s">
        <v>160</v>
      </c>
      <c r="B12" s="114">
        <v>-1052.396</v>
      </c>
      <c r="C12" s="114">
        <v>-3815.53</v>
      </c>
      <c r="D12" s="115">
        <v>2763.134</v>
      </c>
      <c r="E12" s="116">
        <v>0.7241809132676194</v>
      </c>
      <c r="F12" s="117"/>
      <c r="G12" s="115">
        <v>-1875.594368205311</v>
      </c>
    </row>
    <row r="13" spans="1:7" ht="15">
      <c r="A13" s="106" t="s">
        <v>29</v>
      </c>
      <c r="B13" s="39">
        <v>621913.309</v>
      </c>
      <c r="C13" s="39">
        <v>528507.9029999998</v>
      </c>
      <c r="D13" s="121">
        <v>93405.40600000019</v>
      </c>
      <c r="E13" s="40">
        <v>0.1767341708038758</v>
      </c>
      <c r="F13" s="117"/>
      <c r="G13" s="121">
        <v>1108382.3008376404</v>
      </c>
    </row>
    <row r="14" spans="1:7" ht="15">
      <c r="A14" s="122" t="s">
        <v>161</v>
      </c>
      <c r="B14" s="295">
        <v>-130922.127</v>
      </c>
      <c r="C14" s="295">
        <v>-111941.39600000001</v>
      </c>
      <c r="D14" s="119">
        <v>-18980.730999999985</v>
      </c>
      <c r="E14" s="120">
        <v>-0.16955953452644082</v>
      </c>
      <c r="F14" s="117"/>
      <c r="G14" s="296">
        <v>-233331.18338977007</v>
      </c>
    </row>
    <row r="15" spans="1:7" ht="15">
      <c r="A15" s="123" t="s">
        <v>104</v>
      </c>
      <c r="B15" s="114">
        <v>11263.134</v>
      </c>
      <c r="C15" s="114">
        <v>8037.635</v>
      </c>
      <c r="D15" s="115">
        <v>3225.499</v>
      </c>
      <c r="E15" s="116">
        <v>0.4012995116100693</v>
      </c>
      <c r="F15" s="117"/>
      <c r="G15" s="297">
        <v>20073.309570486545</v>
      </c>
    </row>
    <row r="16" spans="1:7" ht="15">
      <c r="A16" s="123" t="s">
        <v>162</v>
      </c>
      <c r="B16" s="114">
        <v>-107743.972</v>
      </c>
      <c r="C16" s="114">
        <v>-108615.678</v>
      </c>
      <c r="D16" s="115">
        <v>871.7060000000056</v>
      </c>
      <c r="E16" s="116">
        <v>0.008025600134816685</v>
      </c>
      <c r="F16" s="117"/>
      <c r="G16" s="297">
        <v>-192022.7624309392</v>
      </c>
    </row>
    <row r="17" spans="1:7" ht="15">
      <c r="A17" s="123" t="s">
        <v>163</v>
      </c>
      <c r="B17" s="114">
        <v>2424.03</v>
      </c>
      <c r="C17" s="114">
        <v>-939.681</v>
      </c>
      <c r="D17" s="115">
        <v>3363.7110000000002</v>
      </c>
      <c r="E17" s="116">
        <v>3.579630747030109</v>
      </c>
      <c r="F17" s="117"/>
      <c r="G17" s="297">
        <v>4320.139012653715</v>
      </c>
    </row>
    <row r="18" spans="1:7" ht="15">
      <c r="A18" s="123" t="s">
        <v>107</v>
      </c>
      <c r="B18" s="298">
        <v>-36865.319</v>
      </c>
      <c r="C18" s="298">
        <v>-10423.672000000002</v>
      </c>
      <c r="D18" s="115">
        <v>-26441.647</v>
      </c>
      <c r="E18" s="116">
        <v>-2.536692156084727</v>
      </c>
      <c r="F18" s="117"/>
      <c r="G18" s="297">
        <v>-65701.86954197113</v>
      </c>
    </row>
    <row r="19" spans="1:7" ht="15">
      <c r="A19" s="124" t="s">
        <v>164</v>
      </c>
      <c r="B19" s="114">
        <v>33911.031</v>
      </c>
      <c r="C19" s="114">
        <v>22575.122</v>
      </c>
      <c r="D19" s="115">
        <v>11335.909000000003</v>
      </c>
      <c r="E19" s="116">
        <v>0.5021416495556482</v>
      </c>
      <c r="F19" s="117"/>
      <c r="G19" s="297">
        <v>60436.69755836749</v>
      </c>
    </row>
    <row r="20" spans="1:7" ht="15">
      <c r="A20" s="124" t="s">
        <v>165</v>
      </c>
      <c r="B20" s="114">
        <v>-70776.35</v>
      </c>
      <c r="C20" s="114">
        <v>-32998.794</v>
      </c>
      <c r="D20" s="115">
        <v>-37777.556000000004</v>
      </c>
      <c r="E20" s="116">
        <v>-1.1448162620730928</v>
      </c>
      <c r="F20" s="117"/>
      <c r="G20" s="297">
        <v>-126138.56710033861</v>
      </c>
    </row>
    <row r="21" spans="1:7" ht="15">
      <c r="A21" s="125" t="s">
        <v>166</v>
      </c>
      <c r="B21" s="114">
        <v>44404.502</v>
      </c>
      <c r="C21" s="114">
        <v>81394.228</v>
      </c>
      <c r="D21" s="119">
        <v>-36989.726</v>
      </c>
      <c r="E21" s="120">
        <v>-0.4544514630693469</v>
      </c>
      <c r="F21" s="126"/>
      <c r="G21" s="296">
        <v>79138.30333273926</v>
      </c>
    </row>
    <row r="22" spans="1:7" ht="15">
      <c r="A22" s="125" t="s">
        <v>167</v>
      </c>
      <c r="B22" s="114">
        <v>43319.326</v>
      </c>
      <c r="C22" s="114">
        <v>809.116</v>
      </c>
      <c r="D22" s="119">
        <v>42510.21</v>
      </c>
      <c r="E22" s="120">
        <v>52.539079686967014</v>
      </c>
      <c r="F22" s="126"/>
      <c r="G22" s="296">
        <v>77204.28800570309</v>
      </c>
    </row>
    <row r="23" spans="1:7" ht="15">
      <c r="A23" s="125" t="s">
        <v>169</v>
      </c>
      <c r="B23" s="114">
        <v>69.847</v>
      </c>
      <c r="C23" s="114">
        <v>2444.98</v>
      </c>
      <c r="D23" s="119">
        <v>-2375.133</v>
      </c>
      <c r="E23" s="120">
        <v>-0.9714324861553059</v>
      </c>
      <c r="F23" s="126"/>
      <c r="G23" s="296">
        <v>124.48226697558367</v>
      </c>
    </row>
    <row r="24" spans="1:7" ht="15">
      <c r="A24" s="45" t="s">
        <v>170</v>
      </c>
      <c r="B24" s="39">
        <v>578784.857</v>
      </c>
      <c r="C24" s="39">
        <v>501214.8309999998</v>
      </c>
      <c r="D24" s="121">
        <v>77570.02600000019</v>
      </c>
      <c r="E24" s="40">
        <v>0.15476402772287523</v>
      </c>
      <c r="F24" s="117"/>
      <c r="G24" s="121">
        <v>1031518.1910532882</v>
      </c>
    </row>
    <row r="25" spans="1:7" ht="15">
      <c r="A25" s="127" t="s">
        <v>114</v>
      </c>
      <c r="B25" s="114">
        <v>-187785.388</v>
      </c>
      <c r="C25" s="114">
        <v>-140989.202</v>
      </c>
      <c r="D25" s="115">
        <v>-46796.186000000016</v>
      </c>
      <c r="E25" s="116">
        <v>-0.3319132624071453</v>
      </c>
      <c r="F25" s="117"/>
      <c r="G25" s="297">
        <v>-334673.6553199073</v>
      </c>
    </row>
    <row r="26" spans="1:7" ht="15">
      <c r="A26" s="45" t="s">
        <v>171</v>
      </c>
      <c r="B26" s="39">
        <v>390999.4689999999</v>
      </c>
      <c r="C26" s="39">
        <v>360225.6289999998</v>
      </c>
      <c r="D26" s="121">
        <v>30773.840000000142</v>
      </c>
      <c r="E26" s="40">
        <v>0.08542934628340995</v>
      </c>
      <c r="F26" s="117"/>
      <c r="G26" s="121">
        <v>696844.5357333807</v>
      </c>
    </row>
    <row r="27" spans="1:7" ht="15">
      <c r="A27" s="128" t="s">
        <v>172</v>
      </c>
      <c r="B27" s="129">
        <v>188118.922</v>
      </c>
      <c r="C27" s="129">
        <v>212027.532</v>
      </c>
      <c r="D27" s="130">
        <v>-23908.610000000015</v>
      </c>
      <c r="E27" s="131">
        <v>-0.11276181812086562</v>
      </c>
      <c r="F27" s="117"/>
      <c r="G27" s="130">
        <v>335268.0841204776</v>
      </c>
    </row>
    <row r="28" spans="1:7" ht="15">
      <c r="A28" s="128" t="s">
        <v>173</v>
      </c>
      <c r="B28" s="129">
        <v>202880.547</v>
      </c>
      <c r="C28" s="129">
        <v>148198.097</v>
      </c>
      <c r="D28" s="129">
        <v>54682.44999999998</v>
      </c>
      <c r="E28" s="131">
        <v>0.3689821334210518</v>
      </c>
      <c r="F28" s="173"/>
      <c r="G28" s="129">
        <v>361576.4516129032</v>
      </c>
    </row>
  </sheetData>
  <sheetProtection/>
  <mergeCells count="1">
    <mergeCell ref="B2:D2"/>
  </mergeCells>
  <printOptions/>
  <pageMargins left="1.273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G17"/>
  <sheetViews>
    <sheetView showGridLines="0" zoomScalePageLayoutView="0" workbookViewId="0" topLeftCell="A1">
      <selection activeCell="A1" activeCellId="1" sqref="A1:IV16384 A1:IV16384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 customHeight="1">
      <c r="A1" s="58" t="s">
        <v>73</v>
      </c>
      <c r="B1" s="99"/>
      <c r="C1" s="99"/>
      <c r="D1" s="99"/>
      <c r="E1" s="99"/>
      <c r="F1" s="99"/>
      <c r="G1" s="99"/>
    </row>
    <row r="2" spans="1:7" ht="15" customHeight="1">
      <c r="A2" s="143" t="s">
        <v>176</v>
      </c>
      <c r="B2" s="144" t="s">
        <v>34</v>
      </c>
      <c r="C2" s="144"/>
      <c r="D2" s="144"/>
      <c r="E2" s="145"/>
      <c r="F2" s="146"/>
      <c r="G2" s="145" t="s">
        <v>51</v>
      </c>
    </row>
    <row r="3" spans="1:7" ht="15" customHeight="1">
      <c r="A3" s="147"/>
      <c r="B3" s="148" t="s">
        <v>81</v>
      </c>
      <c r="C3" s="148" t="s">
        <v>82</v>
      </c>
      <c r="D3" s="149" t="s">
        <v>83</v>
      </c>
      <c r="E3" s="150" t="s">
        <v>35</v>
      </c>
      <c r="F3" s="146"/>
      <c r="G3" s="148" t="s">
        <v>81</v>
      </c>
    </row>
    <row r="4" spans="1:7" ht="15" customHeight="1">
      <c r="A4" s="100" t="s">
        <v>37</v>
      </c>
      <c r="B4" s="101">
        <v>879117.254</v>
      </c>
      <c r="C4" s="101">
        <v>690880.968</v>
      </c>
      <c r="D4" s="101">
        <v>188236.28599999996</v>
      </c>
      <c r="E4" s="102">
        <v>0.27245834625451715</v>
      </c>
      <c r="F4" s="103"/>
      <c r="G4" s="101">
        <v>1566774.6462306185</v>
      </c>
    </row>
    <row r="5" spans="1:7" ht="15" customHeight="1">
      <c r="A5" s="100" t="s">
        <v>139</v>
      </c>
      <c r="B5" s="101">
        <v>-588934.88</v>
      </c>
      <c r="C5" s="101">
        <v>-376854.329</v>
      </c>
      <c r="D5" s="101">
        <v>-212080.55099999998</v>
      </c>
      <c r="E5" s="102">
        <v>-0.5627653304733563</v>
      </c>
      <c r="F5" s="103"/>
      <c r="G5" s="101">
        <v>-1049607.6991623598</v>
      </c>
    </row>
    <row r="6" spans="1:7" ht="15" customHeight="1">
      <c r="A6" s="104" t="s">
        <v>96</v>
      </c>
      <c r="B6" s="105">
        <v>290182.37399999995</v>
      </c>
      <c r="C6" s="105">
        <v>314026.63899999997</v>
      </c>
      <c r="D6" s="105">
        <v>-23844.265000000014</v>
      </c>
      <c r="E6" s="102">
        <v>-0.07593070790405147</v>
      </c>
      <c r="F6" s="103"/>
      <c r="G6" s="105">
        <v>517166.94706825865</v>
      </c>
    </row>
    <row r="7" spans="1:7" ht="15" customHeight="1">
      <c r="A7" s="100" t="s">
        <v>140</v>
      </c>
      <c r="B7" s="101">
        <v>-90524.606</v>
      </c>
      <c r="C7" s="101">
        <v>-79995.804</v>
      </c>
      <c r="D7" s="101">
        <v>-10528.801999999996</v>
      </c>
      <c r="E7" s="102">
        <v>-0.13161692830788968</v>
      </c>
      <c r="F7" s="103"/>
      <c r="G7" s="101">
        <v>-161334.175726252</v>
      </c>
    </row>
    <row r="8" spans="1:7" ht="15" customHeight="1">
      <c r="A8" s="106" t="s">
        <v>100</v>
      </c>
      <c r="B8" s="39">
        <v>199657.76799999995</v>
      </c>
      <c r="C8" s="39">
        <v>234030.83499999996</v>
      </c>
      <c r="D8" s="39">
        <v>-34373.06700000001</v>
      </c>
      <c r="E8" s="107">
        <v>-0.14687409460381584</v>
      </c>
      <c r="F8" s="103"/>
      <c r="G8" s="39">
        <v>355832.7713420066</v>
      </c>
    </row>
    <row r="9" spans="1:7" ht="15" customHeight="1">
      <c r="A9" s="100" t="s">
        <v>141</v>
      </c>
      <c r="B9" s="101">
        <v>-71096.661</v>
      </c>
      <c r="C9" s="101">
        <v>-67717.319</v>
      </c>
      <c r="D9" s="101">
        <v>-3379.3419999999896</v>
      </c>
      <c r="E9" s="102">
        <v>-0.049903659062462136</v>
      </c>
      <c r="F9" s="103"/>
      <c r="G9" s="101">
        <v>-126709.42969167704</v>
      </c>
    </row>
    <row r="10" spans="1:7" ht="15" customHeight="1">
      <c r="A10" s="151" t="s">
        <v>29</v>
      </c>
      <c r="B10" s="152">
        <v>128561.10699999996</v>
      </c>
      <c r="C10" s="152">
        <v>166313.51599999995</v>
      </c>
      <c r="D10" s="152">
        <v>-37752.408999999985</v>
      </c>
      <c r="E10" s="153">
        <v>-0.2269954355363397</v>
      </c>
      <c r="F10" s="154"/>
      <c r="G10" s="152">
        <v>229123.34165032962</v>
      </c>
    </row>
    <row r="11" spans="1:7" ht="15" customHeight="1">
      <c r="A11" s="42"/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8" t="s">
        <v>177</v>
      </c>
      <c r="B13" s="99"/>
      <c r="C13" s="99"/>
      <c r="D13" s="99"/>
      <c r="E13" s="99"/>
      <c r="F13" s="99"/>
      <c r="G13" s="99"/>
    </row>
    <row r="14" spans="1:7" ht="15">
      <c r="A14" s="155" t="s">
        <v>176</v>
      </c>
      <c r="B14" s="156" t="s">
        <v>81</v>
      </c>
      <c r="C14" s="156" t="s">
        <v>82</v>
      </c>
      <c r="D14" s="157" t="s">
        <v>83</v>
      </c>
      <c r="E14" s="158" t="s">
        <v>35</v>
      </c>
      <c r="F14" s="154"/>
      <c r="G14" s="154"/>
    </row>
    <row r="15" spans="1:7" ht="15">
      <c r="A15" s="108" t="s">
        <v>151</v>
      </c>
      <c r="B15" s="109">
        <v>12994.64240138</v>
      </c>
      <c r="C15" s="109">
        <v>14543.07698591371</v>
      </c>
      <c r="D15" s="110">
        <v>-1548.4345845337102</v>
      </c>
      <c r="E15" s="69">
        <v>-0.10647228134964214</v>
      </c>
      <c r="F15" s="42"/>
      <c r="G15" s="42"/>
    </row>
    <row r="16" spans="1:7" ht="15">
      <c r="A16" s="108" t="s">
        <v>145</v>
      </c>
      <c r="B16" s="109">
        <v>15063.086996638538</v>
      </c>
      <c r="C16" s="109">
        <v>14725.304778843838</v>
      </c>
      <c r="D16" s="110">
        <v>337.78221779470005</v>
      </c>
      <c r="E16" s="69">
        <v>0.02293889483903919</v>
      </c>
      <c r="F16" s="42"/>
      <c r="G16" s="42"/>
    </row>
    <row r="17" spans="1:7" ht="15">
      <c r="A17" s="41" t="s">
        <v>152</v>
      </c>
      <c r="B17" s="111">
        <v>0.31179338811906016</v>
      </c>
      <c r="C17" s="111">
        <v>0.31196016695329765</v>
      </c>
      <c r="D17" s="112">
        <v>-0.016677883423749096</v>
      </c>
      <c r="E17" s="70"/>
      <c r="F17" s="42"/>
      <c r="G17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G35"/>
  <sheetViews>
    <sheetView showGridLines="0" zoomScalePageLayoutView="0" workbookViewId="0" topLeftCell="A1">
      <selection activeCell="A1" activeCellId="1" sqref="A1:IV16384 A1:IV16384"/>
    </sheetView>
  </sheetViews>
  <sheetFormatPr defaultColWidth="11.421875" defaultRowHeight="15" customHeight="1"/>
  <cols>
    <col min="1" max="1" width="58.28125" style="0" customWidth="1"/>
    <col min="2" max="3" width="11.00390625" style="0" customWidth="1"/>
    <col min="4" max="4" width="13.7109375" style="0" customWidth="1"/>
    <col min="5" max="5" width="11.00390625" style="0" customWidth="1"/>
    <col min="6" max="6" width="2.00390625" style="0" customWidth="1"/>
    <col min="7" max="7" width="12.421875" style="0" customWidth="1"/>
    <col min="9" max="9" width="6.421875" style="0" customWidth="1"/>
    <col min="10" max="22" width="0" style="0" hidden="1" customWidth="1"/>
  </cols>
  <sheetData>
    <row r="1" spans="1:7" ht="15" customHeight="1">
      <c r="A1" s="58" t="s">
        <v>74</v>
      </c>
      <c r="B1" s="73"/>
      <c r="C1" s="73"/>
      <c r="D1" s="73"/>
      <c r="E1" s="73"/>
      <c r="F1" s="73"/>
      <c r="G1" s="73"/>
    </row>
    <row r="2" spans="1:7" ht="15" customHeight="1">
      <c r="A2" s="35" t="s">
        <v>4</v>
      </c>
      <c r="B2" s="409" t="s">
        <v>27</v>
      </c>
      <c r="C2" s="409"/>
      <c r="D2" s="409"/>
      <c r="E2" s="36"/>
      <c r="F2" s="113"/>
      <c r="G2" s="37" t="s">
        <v>28</v>
      </c>
    </row>
    <row r="3" spans="1:7" ht="15" customHeight="1">
      <c r="A3" s="43"/>
      <c r="B3" s="38" t="s">
        <v>81</v>
      </c>
      <c r="C3" s="38" t="s">
        <v>82</v>
      </c>
      <c r="D3" s="38" t="s">
        <v>83</v>
      </c>
      <c r="E3" s="38" t="s">
        <v>84</v>
      </c>
      <c r="F3" s="44"/>
      <c r="G3" s="38" t="s">
        <v>81</v>
      </c>
    </row>
    <row r="4" spans="1:7" ht="15" customHeight="1">
      <c r="A4" s="73" t="s">
        <v>85</v>
      </c>
      <c r="B4" s="114">
        <v>826230.486</v>
      </c>
      <c r="C4" s="114">
        <v>714739.953</v>
      </c>
      <c r="D4" s="115">
        <v>111490.53300000005</v>
      </c>
      <c r="E4" s="116">
        <v>0.15598754838320905</v>
      </c>
      <c r="F4" s="117"/>
      <c r="G4" s="115">
        <v>1472519.1338442345</v>
      </c>
    </row>
    <row r="5" spans="1:7" ht="15" customHeight="1">
      <c r="A5" s="73" t="s">
        <v>89</v>
      </c>
      <c r="B5" s="114">
        <v>4657.293</v>
      </c>
      <c r="C5" s="114">
        <v>9637.085</v>
      </c>
      <c r="D5" s="115">
        <v>-4979.7919999999995</v>
      </c>
      <c r="E5" s="116">
        <v>-0.5167321861330475</v>
      </c>
      <c r="F5" s="117"/>
      <c r="G5" s="115">
        <v>8300.290500801995</v>
      </c>
    </row>
    <row r="6" spans="1:7" ht="15" customHeight="1">
      <c r="A6" s="67" t="s">
        <v>159</v>
      </c>
      <c r="B6" s="114">
        <v>830887.779</v>
      </c>
      <c r="C6" s="114">
        <v>724377.038</v>
      </c>
      <c r="D6" s="115">
        <v>106510.74100000004</v>
      </c>
      <c r="E6" s="116">
        <v>0.14703771021521536</v>
      </c>
      <c r="F6" s="117"/>
      <c r="G6" s="115">
        <v>1480819.4243450365</v>
      </c>
    </row>
    <row r="7" spans="1:7" ht="15" customHeight="1">
      <c r="A7" s="42" t="s">
        <v>95</v>
      </c>
      <c r="B7" s="114">
        <v>-628678.985</v>
      </c>
      <c r="C7" s="114">
        <v>-529738.96</v>
      </c>
      <c r="D7" s="115">
        <v>-98940.02500000002</v>
      </c>
      <c r="E7" s="116">
        <v>-0.18677128259548822</v>
      </c>
      <c r="F7" s="117"/>
      <c r="G7" s="115">
        <v>-1120440.1800035643</v>
      </c>
    </row>
    <row r="8" spans="1:7" ht="15" customHeight="1">
      <c r="A8" s="99" t="s">
        <v>96</v>
      </c>
      <c r="B8" s="118">
        <v>202208.794</v>
      </c>
      <c r="C8" s="118">
        <v>194638.07799999998</v>
      </c>
      <c r="D8" s="119">
        <v>7570.716000000015</v>
      </c>
      <c r="E8" s="120">
        <v>0.03889637668945753</v>
      </c>
      <c r="F8" s="117"/>
      <c r="G8" s="119">
        <v>360379.2443414721</v>
      </c>
    </row>
    <row r="9" spans="1:7" ht="15" customHeight="1">
      <c r="A9" s="42" t="s">
        <v>140</v>
      </c>
      <c r="B9" s="114">
        <v>-71133.27</v>
      </c>
      <c r="C9" s="114">
        <v>-65537.168</v>
      </c>
      <c r="D9" s="115">
        <v>-5596.101999999999</v>
      </c>
      <c r="E9" s="116">
        <v>-0.08538821817872873</v>
      </c>
      <c r="F9" s="117"/>
      <c r="G9" s="115">
        <v>-126774.67474603457</v>
      </c>
    </row>
    <row r="10" spans="1:7" ht="15" customHeight="1">
      <c r="A10" s="106" t="s">
        <v>100</v>
      </c>
      <c r="B10" s="39">
        <v>131075.52399999998</v>
      </c>
      <c r="C10" s="39">
        <v>129100.90999999997</v>
      </c>
      <c r="D10" s="121">
        <v>1974.6140000000014</v>
      </c>
      <c r="E10" s="40">
        <v>0.01529512069279761</v>
      </c>
      <c r="F10" s="117"/>
      <c r="G10" s="121">
        <v>233604.56959543747</v>
      </c>
    </row>
    <row r="11" spans="1:7" ht="15" customHeight="1">
      <c r="A11" s="42" t="s">
        <v>141</v>
      </c>
      <c r="B11" s="114">
        <v>-20267.434</v>
      </c>
      <c r="C11" s="114">
        <v>-20169.478</v>
      </c>
      <c r="D11" s="115">
        <v>-97.95600000000195</v>
      </c>
      <c r="E11" s="116">
        <v>-0.004856645273616003</v>
      </c>
      <c r="F11" s="117"/>
      <c r="G11" s="115">
        <v>-36120.8946711816</v>
      </c>
    </row>
    <row r="12" spans="1:7" ht="15" customHeight="1">
      <c r="A12" s="42" t="s">
        <v>160</v>
      </c>
      <c r="B12" s="114">
        <v>-1265.031</v>
      </c>
      <c r="C12" s="114">
        <v>-4187.096</v>
      </c>
      <c r="D12" s="115">
        <v>2922.0649999999996</v>
      </c>
      <c r="E12" s="116">
        <v>0.6978738963711364</v>
      </c>
      <c r="F12" s="117"/>
      <c r="G12" s="115">
        <v>-2254.55533772946</v>
      </c>
    </row>
    <row r="13" spans="1:7" ht="15" customHeight="1">
      <c r="A13" s="106" t="s">
        <v>29</v>
      </c>
      <c r="B13" s="39">
        <v>109543.05899999996</v>
      </c>
      <c r="C13" s="39">
        <v>104744.33599999997</v>
      </c>
      <c r="D13" s="121">
        <v>4798.722999999998</v>
      </c>
      <c r="E13" s="40">
        <v>0.04581367530937424</v>
      </c>
      <c r="F13" s="117"/>
      <c r="G13" s="121">
        <v>195229.11958652642</v>
      </c>
    </row>
    <row r="14" spans="1:7" ht="15" customHeight="1">
      <c r="A14" s="122" t="s">
        <v>161</v>
      </c>
      <c r="B14" s="295">
        <v>1774.4630000000006</v>
      </c>
      <c r="C14" s="295">
        <v>1397.868</v>
      </c>
      <c r="D14" s="119">
        <v>376.5950000000007</v>
      </c>
      <c r="E14" s="120">
        <v>0.2694066964835025</v>
      </c>
      <c r="F14" s="117"/>
      <c r="G14" s="296">
        <v>3162.4719301372315</v>
      </c>
    </row>
    <row r="15" spans="1:7" ht="15" customHeight="1">
      <c r="A15" s="123" t="s">
        <v>104</v>
      </c>
      <c r="B15" s="114">
        <v>6216.511</v>
      </c>
      <c r="C15" s="114">
        <v>6115.496</v>
      </c>
      <c r="D15" s="115">
        <v>101.01500000000033</v>
      </c>
      <c r="E15" s="116">
        <v>0.016517875246750274</v>
      </c>
      <c r="F15" s="117"/>
      <c r="G15" s="297">
        <v>11079.14988415612</v>
      </c>
    </row>
    <row r="16" spans="1:7" ht="15" customHeight="1">
      <c r="A16" s="123" t="s">
        <v>162</v>
      </c>
      <c r="B16" s="114">
        <v>-2527.298</v>
      </c>
      <c r="C16" s="114">
        <v>-4942.492</v>
      </c>
      <c r="D16" s="115">
        <v>2415.1940000000004</v>
      </c>
      <c r="E16" s="116">
        <v>0.48865916222019185</v>
      </c>
      <c r="F16" s="117"/>
      <c r="G16" s="297">
        <v>-4504.18463731955</v>
      </c>
    </row>
    <row r="17" spans="1:7" ht="15" customHeight="1">
      <c r="A17" s="123" t="s">
        <v>163</v>
      </c>
      <c r="B17" s="114">
        <v>246.352</v>
      </c>
      <c r="C17" s="114">
        <v>368.568</v>
      </c>
      <c r="D17" s="115">
        <v>-122.21599999999998</v>
      </c>
      <c r="E17" s="116">
        <v>-0.3315968830717805</v>
      </c>
      <c r="F17" s="117"/>
      <c r="G17" s="297">
        <v>439.0518624131171</v>
      </c>
    </row>
    <row r="18" spans="1:7" ht="15" customHeight="1">
      <c r="A18" s="123" t="s">
        <v>107</v>
      </c>
      <c r="B18" s="298">
        <v>-2161.102</v>
      </c>
      <c r="C18" s="298">
        <v>-143.70399999999995</v>
      </c>
      <c r="D18" s="115">
        <v>-2017.398</v>
      </c>
      <c r="E18" s="116">
        <v>-14.038565384401274</v>
      </c>
      <c r="F18" s="117"/>
      <c r="G18" s="297">
        <v>-3851.5451791124574</v>
      </c>
    </row>
    <row r="19" spans="1:7" ht="15" customHeight="1">
      <c r="A19" s="124" t="s">
        <v>164</v>
      </c>
      <c r="B19" s="114">
        <v>641.787</v>
      </c>
      <c r="C19" s="114">
        <v>1523.596</v>
      </c>
      <c r="D19" s="115">
        <v>-881.809</v>
      </c>
      <c r="E19" s="116">
        <v>-0.5787682561518933</v>
      </c>
      <c r="F19" s="117"/>
      <c r="G19" s="297">
        <v>1143.8014614150775</v>
      </c>
    </row>
    <row r="20" spans="1:7" ht="15" customHeight="1">
      <c r="A20" s="124" t="s">
        <v>165</v>
      </c>
      <c r="B20" s="114">
        <v>-2802.889</v>
      </c>
      <c r="C20" s="114">
        <v>-1667.3</v>
      </c>
      <c r="D20" s="115">
        <v>-1135.5890000000002</v>
      </c>
      <c r="E20" s="116">
        <v>-0.681094584058058</v>
      </c>
      <c r="F20" s="117"/>
      <c r="G20" s="297">
        <v>-4995.346640527535</v>
      </c>
    </row>
    <row r="21" spans="1:7" ht="15" customHeight="1">
      <c r="A21" s="125" t="s">
        <v>166</v>
      </c>
      <c r="B21" s="114">
        <v>-22703.569</v>
      </c>
      <c r="C21" s="114">
        <v>90289.529</v>
      </c>
      <c r="D21" s="119">
        <v>-112993.098</v>
      </c>
      <c r="E21" s="120">
        <v>-1.2514529564109256</v>
      </c>
      <c r="F21" s="126"/>
      <c r="G21" s="296">
        <v>-40462.60737836393</v>
      </c>
    </row>
    <row r="22" spans="1:7" ht="15" customHeight="1">
      <c r="A22" s="125" t="s">
        <v>167</v>
      </c>
      <c r="B22" s="114">
        <v>0</v>
      </c>
      <c r="C22" s="114">
        <v>0</v>
      </c>
      <c r="D22" s="119">
        <v>0</v>
      </c>
      <c r="E22" s="120" t="s">
        <v>168</v>
      </c>
      <c r="F22" s="126"/>
      <c r="G22" s="296">
        <v>0</v>
      </c>
    </row>
    <row r="23" spans="1:7" ht="15" customHeight="1">
      <c r="A23" s="125" t="s">
        <v>169</v>
      </c>
      <c r="B23" s="114">
        <v>-183.531</v>
      </c>
      <c r="C23" s="114">
        <v>-6.715</v>
      </c>
      <c r="D23" s="119">
        <v>-176.816</v>
      </c>
      <c r="E23" s="120">
        <v>-26.331496649292628</v>
      </c>
      <c r="F23" s="126"/>
      <c r="G23" s="296">
        <v>-327.0914275530208</v>
      </c>
    </row>
    <row r="24" spans="1:7" ht="15" customHeight="1">
      <c r="A24" s="45" t="s">
        <v>170</v>
      </c>
      <c r="B24" s="39">
        <v>88430.42199999996</v>
      </c>
      <c r="C24" s="39">
        <v>196425.01799999995</v>
      </c>
      <c r="D24" s="121">
        <v>-107994.59599999999</v>
      </c>
      <c r="E24" s="40">
        <v>-0.5498006165385716</v>
      </c>
      <c r="F24" s="117"/>
      <c r="G24" s="121">
        <v>157601.89271074667</v>
      </c>
    </row>
    <row r="25" spans="1:7" ht="15" customHeight="1">
      <c r="A25" s="127" t="s">
        <v>114</v>
      </c>
      <c r="B25" s="114">
        <v>-27483.709</v>
      </c>
      <c r="C25" s="114">
        <v>-23325.575</v>
      </c>
      <c r="D25" s="115">
        <v>-4158.133999999998</v>
      </c>
      <c r="E25" s="116">
        <v>-0.17826501597495445</v>
      </c>
      <c r="F25" s="117"/>
      <c r="G25" s="297">
        <v>-48981.83746212796</v>
      </c>
    </row>
    <row r="26" spans="1:7" ht="15" customHeight="1">
      <c r="A26" s="45" t="s">
        <v>171</v>
      </c>
      <c r="B26" s="39">
        <v>60946.71299999996</v>
      </c>
      <c r="C26" s="39">
        <v>173099.44299999994</v>
      </c>
      <c r="D26" s="121">
        <v>-112152.72999999998</v>
      </c>
      <c r="E26" s="40">
        <v>-0.6479092483272753</v>
      </c>
      <c r="F26" s="117"/>
      <c r="G26" s="121">
        <v>108620.05524861871</v>
      </c>
    </row>
    <row r="27" spans="1:7" ht="15" customHeight="1">
      <c r="A27" s="128" t="s">
        <v>172</v>
      </c>
      <c r="B27" s="129">
        <v>60946.422</v>
      </c>
      <c r="C27" s="129">
        <v>173099.123</v>
      </c>
      <c r="D27" s="130">
        <v>-112152.701</v>
      </c>
      <c r="E27" s="131">
        <v>-0.6479102785517868</v>
      </c>
      <c r="F27" s="117"/>
      <c r="G27" s="130">
        <v>108619.5366244876</v>
      </c>
    </row>
    <row r="28" spans="1:7" ht="15" customHeight="1">
      <c r="A28" s="128" t="s">
        <v>173</v>
      </c>
      <c r="B28" s="222" t="s">
        <v>174</v>
      </c>
      <c r="C28" s="221" t="s">
        <v>174</v>
      </c>
      <c r="D28" s="222" t="s">
        <v>174</v>
      </c>
      <c r="E28" s="223" t="s">
        <v>174</v>
      </c>
      <c r="F28" s="224"/>
      <c r="G28" s="222" t="s">
        <v>174</v>
      </c>
    </row>
    <row r="30" spans="1:5" ht="15" customHeight="1">
      <c r="A30" s="58" t="s">
        <v>175</v>
      </c>
      <c r="B30" s="99"/>
      <c r="C30" s="99"/>
      <c r="D30" s="99"/>
      <c r="E30" s="99"/>
    </row>
    <row r="31" spans="1:5" ht="15" customHeight="1">
      <c r="A31" s="155" t="s">
        <v>4</v>
      </c>
      <c r="B31" s="156" t="s">
        <v>81</v>
      </c>
      <c r="C31" s="156" t="s">
        <v>82</v>
      </c>
      <c r="D31" s="157" t="s">
        <v>83</v>
      </c>
      <c r="E31" s="158" t="s">
        <v>35</v>
      </c>
    </row>
    <row r="32" spans="1:5" ht="15" customHeight="1">
      <c r="A32" s="108" t="s">
        <v>144</v>
      </c>
      <c r="B32" s="134">
        <v>1727.385</v>
      </c>
      <c r="C32" s="134">
        <v>1678.606</v>
      </c>
      <c r="D32" s="110">
        <v>48.778999999999996</v>
      </c>
      <c r="E32" s="69">
        <v>0.029059231290725754</v>
      </c>
    </row>
    <row r="33" spans="1:5" ht="15" customHeight="1">
      <c r="A33" s="108" t="s">
        <v>145</v>
      </c>
      <c r="B33" s="109">
        <v>11792.289458648664</v>
      </c>
      <c r="C33" s="109">
        <v>11336.796801801702</v>
      </c>
      <c r="D33" s="110">
        <v>455.49265684696184</v>
      </c>
      <c r="E33" s="69">
        <v>0.040178250065712795</v>
      </c>
    </row>
    <row r="34" spans="1:5" ht="15" customHeight="1">
      <c r="A34" s="108" t="s">
        <v>146</v>
      </c>
      <c r="B34" s="110">
        <v>2485.4460431654675</v>
      </c>
      <c r="C34" s="110">
        <v>2256.190860215054</v>
      </c>
      <c r="D34" s="110">
        <v>229.25518295041365</v>
      </c>
      <c r="E34" s="69">
        <v>0.10161160874863294</v>
      </c>
    </row>
    <row r="35" spans="1:5" ht="15" customHeight="1">
      <c r="A35" s="41" t="s">
        <v>147</v>
      </c>
      <c r="B35" s="138">
        <v>0.05496570958664826</v>
      </c>
      <c r="C35" s="138">
        <v>0.05497846535988443</v>
      </c>
      <c r="D35" s="327">
        <v>-0.0012755773236172718</v>
      </c>
      <c r="E35" s="70">
        <v>0</v>
      </c>
    </row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G17"/>
  <sheetViews>
    <sheetView showGridLines="0" zoomScalePageLayoutView="0" workbookViewId="0" topLeftCell="A1">
      <selection activeCell="A1" activeCellId="1" sqref="A1:IV16384 A1:IV16384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 customHeight="1">
      <c r="A1" s="58" t="s">
        <v>75</v>
      </c>
      <c r="B1" s="99"/>
      <c r="C1" s="99"/>
      <c r="D1" s="99"/>
      <c r="E1" s="99"/>
      <c r="F1" s="99"/>
      <c r="G1" s="99"/>
    </row>
    <row r="2" spans="1:7" ht="15" customHeight="1">
      <c r="A2" s="143" t="s">
        <v>157</v>
      </c>
      <c r="B2" s="144" t="s">
        <v>34</v>
      </c>
      <c r="C2" s="144"/>
      <c r="D2" s="144"/>
      <c r="E2" s="145"/>
      <c r="F2" s="146"/>
      <c r="G2" s="145" t="s">
        <v>51</v>
      </c>
    </row>
    <row r="3" spans="1:7" ht="15" customHeight="1">
      <c r="A3" s="147"/>
      <c r="B3" s="148" t="s">
        <v>81</v>
      </c>
      <c r="C3" s="148" t="s">
        <v>82</v>
      </c>
      <c r="D3" s="149" t="s">
        <v>83</v>
      </c>
      <c r="E3" s="150" t="s">
        <v>35</v>
      </c>
      <c r="F3" s="146"/>
      <c r="G3" s="148" t="s">
        <v>81</v>
      </c>
    </row>
    <row r="4" spans="1:7" ht="15" customHeight="1">
      <c r="A4" s="100" t="s">
        <v>37</v>
      </c>
      <c r="B4" s="101">
        <v>588374.632</v>
      </c>
      <c r="C4" s="101">
        <v>476845.345</v>
      </c>
      <c r="D4" s="101">
        <v>111529.28700000001</v>
      </c>
      <c r="E4" s="102">
        <v>0.2338898516457155</v>
      </c>
      <c r="F4" s="103"/>
      <c r="G4" s="101">
        <v>1048609.2176082693</v>
      </c>
    </row>
    <row r="5" spans="1:7" ht="15" customHeight="1">
      <c r="A5" s="100" t="s">
        <v>139</v>
      </c>
      <c r="B5" s="101">
        <v>-164228.041</v>
      </c>
      <c r="C5" s="101">
        <v>-152769.27</v>
      </c>
      <c r="D5" s="101">
        <v>-11458.771000000008</v>
      </c>
      <c r="E5" s="102">
        <v>-0.07500704166485844</v>
      </c>
      <c r="F5" s="103"/>
      <c r="G5" s="101">
        <v>-292689.43325610406</v>
      </c>
    </row>
    <row r="6" spans="1:7" ht="15" customHeight="1">
      <c r="A6" s="104" t="s">
        <v>96</v>
      </c>
      <c r="B6" s="105">
        <v>424146.591</v>
      </c>
      <c r="C6" s="105">
        <v>324076.07499999995</v>
      </c>
      <c r="D6" s="105">
        <v>100070.51600000006</v>
      </c>
      <c r="E6" s="102">
        <v>0.3087871142601319</v>
      </c>
      <c r="F6" s="103"/>
      <c r="G6" s="105">
        <v>755919.7843521654</v>
      </c>
    </row>
    <row r="7" spans="1:7" ht="15" customHeight="1">
      <c r="A7" s="100" t="s">
        <v>140</v>
      </c>
      <c r="B7" s="101">
        <v>-27532.428</v>
      </c>
      <c r="C7" s="101">
        <v>-24095.07</v>
      </c>
      <c r="D7" s="101">
        <v>-3437.358</v>
      </c>
      <c r="E7" s="102">
        <v>-0.1426581454214493</v>
      </c>
      <c r="F7" s="103"/>
      <c r="G7" s="101">
        <v>-49068.66512208163</v>
      </c>
    </row>
    <row r="8" spans="1:7" ht="15" customHeight="1">
      <c r="A8" s="106" t="s">
        <v>100</v>
      </c>
      <c r="B8" s="39">
        <v>396614.163</v>
      </c>
      <c r="C8" s="39">
        <v>299981.00499999995</v>
      </c>
      <c r="D8" s="39">
        <v>96633.15800000005</v>
      </c>
      <c r="E8" s="107">
        <v>0.32213092292293666</v>
      </c>
      <c r="F8" s="103"/>
      <c r="G8" s="39">
        <v>706851.1192300838</v>
      </c>
    </row>
    <row r="9" spans="1:7" ht="15" customHeight="1">
      <c r="A9" s="100" t="s">
        <v>141</v>
      </c>
      <c r="B9" s="101">
        <v>-30952.577</v>
      </c>
      <c r="C9" s="101">
        <v>-27752.917</v>
      </c>
      <c r="D9" s="101">
        <v>-3199.66</v>
      </c>
      <c r="E9" s="102">
        <v>-0.11529094401139886</v>
      </c>
      <c r="F9" s="103"/>
      <c r="G9" s="101">
        <v>-55164.10087328462</v>
      </c>
    </row>
    <row r="10" spans="1:7" ht="15" customHeight="1">
      <c r="A10" s="151" t="s">
        <v>29</v>
      </c>
      <c r="B10" s="152">
        <v>365661.586</v>
      </c>
      <c r="C10" s="152">
        <v>272228.08799999993</v>
      </c>
      <c r="D10" s="152">
        <v>93433.49800000008</v>
      </c>
      <c r="E10" s="153">
        <v>0.3432176991229505</v>
      </c>
      <c r="F10" s="154"/>
      <c r="G10" s="152">
        <v>651687.0183567991</v>
      </c>
    </row>
    <row r="11" spans="1:7" ht="15" customHeight="1">
      <c r="A11" s="42" t="s">
        <v>155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8" t="s">
        <v>158</v>
      </c>
      <c r="B13" s="99"/>
      <c r="C13" s="99"/>
      <c r="D13" s="99"/>
      <c r="E13" s="99"/>
      <c r="F13" s="99"/>
      <c r="G13" s="99"/>
    </row>
    <row r="14" spans="1:7" ht="15">
      <c r="A14" s="155" t="s">
        <v>157</v>
      </c>
      <c r="B14" s="156" t="s">
        <v>81</v>
      </c>
      <c r="C14" s="156" t="s">
        <v>82</v>
      </c>
      <c r="D14" s="157" t="s">
        <v>83</v>
      </c>
      <c r="E14" s="158" t="s">
        <v>35</v>
      </c>
      <c r="F14" s="154"/>
      <c r="G14" s="154"/>
    </row>
    <row r="15" spans="1:7" ht="15">
      <c r="A15" s="108" t="s">
        <v>151</v>
      </c>
      <c r="B15" s="109">
        <v>10466.56718168</v>
      </c>
      <c r="C15" s="109">
        <v>9620.029327149998</v>
      </c>
      <c r="D15" s="110">
        <v>846.5378545300027</v>
      </c>
      <c r="E15" s="69">
        <v>0.08799742971062186</v>
      </c>
      <c r="F15" s="42"/>
      <c r="G15" s="42"/>
    </row>
    <row r="16" spans="1:7" ht="15">
      <c r="A16" s="108" t="s">
        <v>145</v>
      </c>
      <c r="B16" s="109">
        <v>12139.6252738928</v>
      </c>
      <c r="C16" s="109">
        <v>12102.606437108763</v>
      </c>
      <c r="D16" s="110">
        <v>37.018836784036466</v>
      </c>
      <c r="E16" s="69">
        <v>0.003058749119572299</v>
      </c>
      <c r="F16" s="42"/>
      <c r="G16" s="42"/>
    </row>
    <row r="17" spans="1:7" ht="15">
      <c r="A17" s="41" t="s">
        <v>152</v>
      </c>
      <c r="B17" s="111">
        <v>0.18928480352034183</v>
      </c>
      <c r="C17" s="111">
        <v>0.1855696887533225</v>
      </c>
      <c r="D17" s="112">
        <v>0.37151147670193285</v>
      </c>
      <c r="E17" s="70"/>
      <c r="F17" s="42"/>
      <c r="G17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G18"/>
  <sheetViews>
    <sheetView showGridLines="0" zoomScalePageLayoutView="0" workbookViewId="0" topLeftCell="A1">
      <selection activeCell="A1" activeCellId="1" sqref="A1:IV16384 A1:IV16384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8515625" style="0" customWidth="1"/>
    <col min="6" max="6" width="0.85546875" style="0" customWidth="1"/>
    <col min="7" max="7" width="14.57421875" style="0" customWidth="1"/>
  </cols>
  <sheetData>
    <row r="1" spans="1:7" ht="15" customHeight="1">
      <c r="A1" s="58" t="s">
        <v>76</v>
      </c>
      <c r="B1" s="99"/>
      <c r="C1" s="99"/>
      <c r="D1" s="99"/>
      <c r="E1" s="99"/>
      <c r="F1" s="99"/>
      <c r="G1" s="99"/>
    </row>
    <row r="2" spans="1:7" ht="15" customHeight="1">
      <c r="A2" s="143" t="s">
        <v>11</v>
      </c>
      <c r="B2" s="144" t="s">
        <v>34</v>
      </c>
      <c r="C2" s="144"/>
      <c r="D2" s="144"/>
      <c r="E2" s="145"/>
      <c r="F2" s="146"/>
      <c r="G2" s="145" t="s">
        <v>51</v>
      </c>
    </row>
    <row r="3" spans="1:7" ht="15" customHeight="1">
      <c r="A3" s="147"/>
      <c r="B3" s="148" t="s">
        <v>81</v>
      </c>
      <c r="C3" s="148" t="s">
        <v>82</v>
      </c>
      <c r="D3" s="149" t="s">
        <v>83</v>
      </c>
      <c r="E3" s="150" t="s">
        <v>35</v>
      </c>
      <c r="F3" s="146"/>
      <c r="G3" s="148" t="s">
        <v>81</v>
      </c>
    </row>
    <row r="4" spans="1:7" ht="15" customHeight="1">
      <c r="A4" s="100" t="s">
        <v>37</v>
      </c>
      <c r="B4" s="65">
        <v>739271.105</v>
      </c>
      <c r="C4" s="65">
        <v>628511.504</v>
      </c>
      <c r="D4" s="101">
        <v>110759.60100000002</v>
      </c>
      <c r="E4" s="102">
        <v>0.1762252564910889</v>
      </c>
      <c r="F4" s="103"/>
      <c r="G4" s="101">
        <v>1317538.950276243</v>
      </c>
    </row>
    <row r="5" spans="1:7" ht="15" customHeight="1">
      <c r="A5" s="100" t="s">
        <v>139</v>
      </c>
      <c r="B5" s="65">
        <v>-413024.524</v>
      </c>
      <c r="C5" s="101">
        <v>-344719.778</v>
      </c>
      <c r="D5" s="101">
        <v>-68304.74599999998</v>
      </c>
      <c r="E5" s="102">
        <v>-0.1981457124284873</v>
      </c>
      <c r="F5" s="103"/>
      <c r="G5" s="101">
        <v>-736097.8862947781</v>
      </c>
    </row>
    <row r="6" spans="1:7" ht="15" customHeight="1">
      <c r="A6" s="104" t="s">
        <v>96</v>
      </c>
      <c r="B6" s="105">
        <v>326246.581</v>
      </c>
      <c r="C6" s="105">
        <v>283791.72599999997</v>
      </c>
      <c r="D6" s="101">
        <v>42454.85500000004</v>
      </c>
      <c r="E6" s="167">
        <v>0.14959863558530964</v>
      </c>
      <c r="F6" s="103"/>
      <c r="G6" s="105">
        <v>581441.063981465</v>
      </c>
    </row>
    <row r="7" spans="1:7" ht="15" customHeight="1">
      <c r="A7" s="100" t="s">
        <v>140</v>
      </c>
      <c r="B7" s="101">
        <v>-70849.492</v>
      </c>
      <c r="C7" s="101">
        <v>-60914.891</v>
      </c>
      <c r="D7" s="101">
        <v>-9934.600999999995</v>
      </c>
      <c r="E7" s="102">
        <v>-0.1630898592595363</v>
      </c>
      <c r="F7" s="103"/>
      <c r="G7" s="101">
        <v>-126268.92176082694</v>
      </c>
    </row>
    <row r="8" spans="1:7" ht="15" customHeight="1">
      <c r="A8" s="106" t="s">
        <v>100</v>
      </c>
      <c r="B8" s="39">
        <v>255397.089</v>
      </c>
      <c r="C8" s="39">
        <v>222876.83499999996</v>
      </c>
      <c r="D8" s="39">
        <v>32520.254000000044</v>
      </c>
      <c r="E8" s="107">
        <v>0.14591132362409961</v>
      </c>
      <c r="F8" s="103"/>
      <c r="G8" s="39">
        <v>455172.142220638</v>
      </c>
    </row>
    <row r="9" spans="1:7" ht="15" customHeight="1">
      <c r="A9" s="100" t="s">
        <v>141</v>
      </c>
      <c r="B9" s="101">
        <v>-53255.435</v>
      </c>
      <c r="C9" s="101">
        <v>-47291.297</v>
      </c>
      <c r="D9" s="101">
        <v>-5964.137999999999</v>
      </c>
      <c r="E9" s="102">
        <v>-0.12611491708506112</v>
      </c>
      <c r="F9" s="103"/>
      <c r="G9" s="101">
        <v>-94912.55569417216</v>
      </c>
    </row>
    <row r="10" spans="1:7" ht="15" customHeight="1">
      <c r="A10" s="151" t="s">
        <v>29</v>
      </c>
      <c r="B10" s="152">
        <v>202141.654</v>
      </c>
      <c r="C10" s="152">
        <v>175585.53799999997</v>
      </c>
      <c r="D10" s="152">
        <v>26556.11600000004</v>
      </c>
      <c r="E10" s="153">
        <v>0.1512431849598003</v>
      </c>
      <c r="F10" s="154"/>
      <c r="G10" s="152">
        <v>360259.58652646584</v>
      </c>
    </row>
    <row r="11" spans="1:7" ht="15">
      <c r="A11" s="42" t="s">
        <v>155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8" t="s">
        <v>156</v>
      </c>
      <c r="B13" s="99"/>
      <c r="C13" s="99"/>
      <c r="D13" s="99"/>
      <c r="E13" s="99"/>
      <c r="F13" s="99"/>
      <c r="G13" s="99"/>
    </row>
    <row r="14" spans="1:7" ht="15">
      <c r="A14" s="155" t="s">
        <v>11</v>
      </c>
      <c r="B14" s="156" t="s">
        <v>81</v>
      </c>
      <c r="C14" s="156" t="s">
        <v>82</v>
      </c>
      <c r="D14" s="157" t="s">
        <v>83</v>
      </c>
      <c r="E14" s="158" t="s">
        <v>35</v>
      </c>
      <c r="F14" s="159"/>
      <c r="G14" s="154"/>
    </row>
    <row r="15" spans="1:7" ht="15">
      <c r="A15" s="108" t="s">
        <v>144</v>
      </c>
      <c r="B15" s="134">
        <v>2751.383</v>
      </c>
      <c r="C15" s="134">
        <v>2656.829</v>
      </c>
      <c r="D15" s="110">
        <v>94.55399999999963</v>
      </c>
      <c r="E15" s="69">
        <v>0.035589042426140194</v>
      </c>
      <c r="F15" s="42"/>
      <c r="G15" s="42"/>
    </row>
    <row r="16" spans="1:7" ht="15">
      <c r="A16" s="108" t="s">
        <v>145</v>
      </c>
      <c r="B16" s="109">
        <v>10194</v>
      </c>
      <c r="C16" s="109">
        <v>9932</v>
      </c>
      <c r="D16" s="110">
        <v>262</v>
      </c>
      <c r="E16" s="69">
        <v>0.026379379782521143</v>
      </c>
      <c r="F16" s="42"/>
      <c r="G16" s="42"/>
    </row>
    <row r="17" spans="1:7" ht="15">
      <c r="A17" s="108" t="s">
        <v>146</v>
      </c>
      <c r="B17" s="110">
        <v>2655.7750965250966</v>
      </c>
      <c r="C17" s="110">
        <v>2552.189241114313</v>
      </c>
      <c r="D17" s="110">
        <v>103.58585541078355</v>
      </c>
      <c r="E17" s="69">
        <v>0.040587059040166185</v>
      </c>
      <c r="F17" s="42"/>
      <c r="G17" s="42"/>
    </row>
    <row r="18" spans="1:7" ht="15">
      <c r="A18" s="41" t="s">
        <v>147</v>
      </c>
      <c r="B18" s="138">
        <v>0.07100370378153788</v>
      </c>
      <c r="C18" s="138">
        <v>0.07059783976340012</v>
      </c>
      <c r="D18" s="112">
        <v>0.040586401813776096</v>
      </c>
      <c r="E18" s="70"/>
      <c r="F18" s="42"/>
      <c r="G18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G17"/>
  <sheetViews>
    <sheetView showGridLines="0" zoomScalePageLayoutView="0" workbookViewId="0" topLeftCell="A1">
      <selection activeCell="A1" activeCellId="1" sqref="A1:IV16384 A1:IV16384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 customHeight="1">
      <c r="A1" s="58" t="s">
        <v>77</v>
      </c>
      <c r="B1" s="99"/>
      <c r="C1" s="99"/>
      <c r="D1" s="99"/>
      <c r="E1" s="99"/>
      <c r="F1" s="99"/>
      <c r="G1" s="99"/>
    </row>
    <row r="2" spans="1:7" ht="15" customHeight="1">
      <c r="A2" s="143" t="s">
        <v>153</v>
      </c>
      <c r="B2" s="144" t="s">
        <v>34</v>
      </c>
      <c r="C2" s="144"/>
      <c r="D2" s="144"/>
      <c r="E2" s="145"/>
      <c r="F2" s="146"/>
      <c r="G2" s="145" t="s">
        <v>51</v>
      </c>
    </row>
    <row r="3" spans="1:7" ht="15" customHeight="1">
      <c r="A3" s="147"/>
      <c r="B3" s="148" t="s">
        <v>81</v>
      </c>
      <c r="C3" s="148" t="s">
        <v>82</v>
      </c>
      <c r="D3" s="149" t="s">
        <v>83</v>
      </c>
      <c r="E3" s="150" t="s">
        <v>35</v>
      </c>
      <c r="F3" s="146"/>
      <c r="G3" s="148" t="s">
        <v>81</v>
      </c>
    </row>
    <row r="4" spans="1:7" ht="15" customHeight="1">
      <c r="A4" s="100" t="s">
        <v>37</v>
      </c>
      <c r="B4" s="101">
        <v>257949.831</v>
      </c>
      <c r="C4" s="101">
        <v>200279.805</v>
      </c>
      <c r="D4" s="101">
        <v>57670.02600000001</v>
      </c>
      <c r="E4" s="102">
        <v>0.28794728455023216</v>
      </c>
      <c r="F4" s="103"/>
      <c r="G4" s="101">
        <v>459721.6734984851</v>
      </c>
    </row>
    <row r="5" spans="1:7" ht="15" customHeight="1">
      <c r="A5" s="100" t="s">
        <v>139</v>
      </c>
      <c r="B5" s="101">
        <v>-99622.29</v>
      </c>
      <c r="C5" s="101">
        <v>-70785.705</v>
      </c>
      <c r="D5" s="101">
        <v>-28836.584999999992</v>
      </c>
      <c r="E5" s="102">
        <v>-0.40737865081657365</v>
      </c>
      <c r="F5" s="103"/>
      <c r="G5" s="101">
        <v>-177548.19105328817</v>
      </c>
    </row>
    <row r="6" spans="1:7" ht="15" customHeight="1">
      <c r="A6" s="104" t="s">
        <v>96</v>
      </c>
      <c r="B6" s="105">
        <v>158327.54100000003</v>
      </c>
      <c r="C6" s="105">
        <v>129494.09999999999</v>
      </c>
      <c r="D6" s="105">
        <v>28833.441000000035</v>
      </c>
      <c r="E6" s="102">
        <v>0.22266219850943045</v>
      </c>
      <c r="F6" s="103"/>
      <c r="G6" s="105">
        <v>282173.48244519695</v>
      </c>
    </row>
    <row r="7" spans="1:7" ht="15" customHeight="1">
      <c r="A7" s="100" t="s">
        <v>140</v>
      </c>
      <c r="B7" s="101">
        <v>-25567.220999999998</v>
      </c>
      <c r="C7" s="101">
        <v>-21882.421</v>
      </c>
      <c r="D7" s="101">
        <v>-3684.7999999999993</v>
      </c>
      <c r="E7" s="102">
        <v>-0.16839087411763073</v>
      </c>
      <c r="F7" s="103"/>
      <c r="G7" s="101">
        <v>-45566.246658349664</v>
      </c>
    </row>
    <row r="8" spans="1:7" ht="15" customHeight="1">
      <c r="A8" s="106" t="s">
        <v>100</v>
      </c>
      <c r="B8" s="39">
        <v>132760.32000000004</v>
      </c>
      <c r="C8" s="39">
        <v>107611.67899999999</v>
      </c>
      <c r="D8" s="39">
        <v>25148.641000000047</v>
      </c>
      <c r="E8" s="107">
        <v>0.23369806357170628</v>
      </c>
      <c r="F8" s="103"/>
      <c r="G8" s="39">
        <v>236607.23578684733</v>
      </c>
    </row>
    <row r="9" spans="1:7" ht="15" customHeight="1">
      <c r="A9" s="100" t="s">
        <v>141</v>
      </c>
      <c r="B9" s="101">
        <v>-31915.813000000002</v>
      </c>
      <c r="C9" s="101">
        <v>-32452.697</v>
      </c>
      <c r="D9" s="101">
        <v>536.8839999999982</v>
      </c>
      <c r="E9" s="102">
        <v>0.01654358650068431</v>
      </c>
      <c r="F9" s="103"/>
      <c r="G9" s="101">
        <v>-56880.79308501158</v>
      </c>
    </row>
    <row r="10" spans="1:7" ht="15" customHeight="1">
      <c r="A10" s="151" t="s">
        <v>29</v>
      </c>
      <c r="B10" s="152">
        <v>100844.50700000004</v>
      </c>
      <c r="C10" s="152">
        <v>75158.98199999999</v>
      </c>
      <c r="D10" s="152">
        <v>25685.525000000052</v>
      </c>
      <c r="E10" s="153">
        <v>0.34174924029705533</v>
      </c>
      <c r="F10" s="154"/>
      <c r="G10" s="152">
        <v>179726.44270183574</v>
      </c>
    </row>
    <row r="11" spans="1:7" ht="15" customHeight="1">
      <c r="A11" s="42" t="s">
        <v>142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8" t="s">
        <v>154</v>
      </c>
      <c r="B13" s="99"/>
      <c r="C13" s="99"/>
      <c r="D13" s="99"/>
      <c r="E13" s="99"/>
      <c r="F13" s="99"/>
      <c r="G13" s="99"/>
    </row>
    <row r="14" spans="1:7" ht="15">
      <c r="A14" s="155" t="s">
        <v>153</v>
      </c>
      <c r="B14" s="156" t="s">
        <v>81</v>
      </c>
      <c r="C14" s="156" t="s">
        <v>82</v>
      </c>
      <c r="D14" s="157" t="s">
        <v>83</v>
      </c>
      <c r="E14" s="158" t="s">
        <v>35</v>
      </c>
      <c r="F14" s="154"/>
      <c r="G14" s="154"/>
    </row>
    <row r="15" spans="1:7" ht="15">
      <c r="A15" s="108" t="s">
        <v>151</v>
      </c>
      <c r="B15" s="109">
        <v>6550.42150408</v>
      </c>
      <c r="C15" s="109">
        <v>6304.631711624679</v>
      </c>
      <c r="D15" s="110">
        <v>245.78979245532082</v>
      </c>
      <c r="E15" s="69">
        <v>0.03898559086363853</v>
      </c>
      <c r="F15" s="42"/>
      <c r="G15" s="42"/>
    </row>
    <row r="16" spans="1:7" ht="15">
      <c r="A16" s="108" t="s">
        <v>145</v>
      </c>
      <c r="B16" s="109">
        <v>6928.747550830305</v>
      </c>
      <c r="C16" s="109">
        <v>6645.52028752</v>
      </c>
      <c r="D16" s="110">
        <v>283.2272633103048</v>
      </c>
      <c r="E16" s="69">
        <v>0.04261927600193974</v>
      </c>
      <c r="F16" s="42"/>
      <c r="G16" s="42"/>
    </row>
    <row r="17" spans="1:7" ht="15">
      <c r="A17" s="41" t="s">
        <v>152</v>
      </c>
      <c r="B17" s="111">
        <v>0.24873961980111378</v>
      </c>
      <c r="C17" s="111">
        <v>0.251987694996284</v>
      </c>
      <c r="D17" s="112">
        <v>-0.32480751951702025</v>
      </c>
      <c r="E17" s="70"/>
      <c r="F17" s="42"/>
      <c r="G17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zoomScalePageLayoutView="0" workbookViewId="0" topLeftCell="A1">
      <selection activeCell="A1" activeCellId="1" sqref="A1:IV16384 A1:IV16384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5.28125" style="0" bestFit="1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>
      <c r="A1" s="58" t="s">
        <v>148</v>
      </c>
      <c r="B1" s="99"/>
      <c r="C1" s="99"/>
      <c r="D1" s="99"/>
      <c r="E1" s="99"/>
      <c r="F1" s="99"/>
      <c r="G1" s="99"/>
    </row>
    <row r="2" spans="1:7" ht="15">
      <c r="A2" s="143" t="s">
        <v>149</v>
      </c>
      <c r="B2" s="144" t="s">
        <v>34</v>
      </c>
      <c r="C2" s="144"/>
      <c r="D2" s="144"/>
      <c r="E2" s="145"/>
      <c r="F2" s="146"/>
      <c r="G2" s="145" t="s">
        <v>51</v>
      </c>
    </row>
    <row r="3" spans="1:7" ht="15">
      <c r="A3" s="147"/>
      <c r="B3" s="148" t="s">
        <v>81</v>
      </c>
      <c r="C3" s="148" t="s">
        <v>82</v>
      </c>
      <c r="D3" s="149" t="s">
        <v>83</v>
      </c>
      <c r="E3" s="150" t="s">
        <v>35</v>
      </c>
      <c r="F3" s="146"/>
      <c r="G3" s="148" t="s">
        <v>81</v>
      </c>
    </row>
    <row r="4" spans="1:7" ht="15">
      <c r="A4" s="100" t="s">
        <v>37</v>
      </c>
      <c r="B4" s="101">
        <v>38243.05247562686</v>
      </c>
      <c r="C4" s="101">
        <v>21447.822831402023</v>
      </c>
      <c r="D4" s="101">
        <v>16795.229644224833</v>
      </c>
      <c r="E4" s="102">
        <v>0.7830738707723158</v>
      </c>
      <c r="F4" s="103"/>
      <c r="G4" s="101">
        <v>68157.28475428063</v>
      </c>
    </row>
    <row r="5" spans="1:7" ht="15">
      <c r="A5" s="100" t="s">
        <v>139</v>
      </c>
      <c r="B5" s="101">
        <v>-16036.951820740647</v>
      </c>
      <c r="C5" s="101">
        <v>-13118.940037719647</v>
      </c>
      <c r="D5" s="101">
        <v>-2918.011783021</v>
      </c>
      <c r="E5" s="102">
        <v>-0.22242740454877583</v>
      </c>
      <c r="F5" s="103"/>
      <c r="G5" s="101">
        <v>-28581.272180967113</v>
      </c>
    </row>
    <row r="6" spans="1:7" ht="15">
      <c r="A6" s="100" t="s">
        <v>96</v>
      </c>
      <c r="B6" s="105">
        <v>22206.10065488621</v>
      </c>
      <c r="C6" s="105">
        <v>8328.882793682376</v>
      </c>
      <c r="D6" s="105">
        <v>13877.217861203833</v>
      </c>
      <c r="E6" s="167">
        <v>1.6661559785341173</v>
      </c>
      <c r="F6" s="103"/>
      <c r="G6" s="105">
        <v>39576.01257331351</v>
      </c>
    </row>
    <row r="7" spans="1:7" ht="15">
      <c r="A7" s="100" t="s">
        <v>140</v>
      </c>
      <c r="B7" s="101">
        <v>-4399.287556355795</v>
      </c>
      <c r="C7" s="101">
        <v>-2645.5813672623126</v>
      </c>
      <c r="D7" s="101">
        <v>-1753.706189093482</v>
      </c>
      <c r="E7" s="102">
        <v>-0.6628812142369461</v>
      </c>
      <c r="F7" s="103"/>
      <c r="G7" s="101">
        <v>-7840.469713697727</v>
      </c>
    </row>
    <row r="8" spans="1:7" ht="15">
      <c r="A8" s="106" t="s">
        <v>100</v>
      </c>
      <c r="B8" s="39">
        <v>17806.813098530416</v>
      </c>
      <c r="C8" s="39">
        <v>5683.301426420064</v>
      </c>
      <c r="D8" s="39">
        <v>12123.511672110351</v>
      </c>
      <c r="E8" s="107">
        <v>2.133181185103357</v>
      </c>
      <c r="F8" s="103"/>
      <c r="G8" s="39">
        <v>31735.542859615784</v>
      </c>
    </row>
    <row r="9" spans="1:7" ht="15">
      <c r="A9" s="100" t="s">
        <v>141</v>
      </c>
      <c r="B9" s="101">
        <v>-4517.8465480168</v>
      </c>
      <c r="C9" s="101">
        <v>-1599.1188839994293</v>
      </c>
      <c r="D9" s="101">
        <v>-2918.7276640173704</v>
      </c>
      <c r="E9" s="102">
        <v>-1.8252099285561387</v>
      </c>
      <c r="F9" s="103"/>
      <c r="G9" s="101">
        <v>-8051.767150270539</v>
      </c>
    </row>
    <row r="10" spans="1:7" ht="15">
      <c r="A10" s="106" t="s">
        <v>29</v>
      </c>
      <c r="B10" s="152">
        <v>13288.966550513616</v>
      </c>
      <c r="C10" s="152">
        <v>4084.1825424206345</v>
      </c>
      <c r="D10" s="152">
        <v>9204.784008092982</v>
      </c>
      <c r="E10" s="153">
        <v>2.2537641039514953</v>
      </c>
      <c r="F10" s="154"/>
      <c r="G10" s="152">
        <v>23683.775709345246</v>
      </c>
    </row>
    <row r="11" spans="1:7" ht="15">
      <c r="A11" s="42" t="s">
        <v>142</v>
      </c>
      <c r="B11" s="42"/>
      <c r="C11" s="42"/>
      <c r="D11" s="42"/>
      <c r="E11" s="42"/>
      <c r="F11" s="42"/>
      <c r="G11" s="42"/>
    </row>
    <row r="12" spans="1:7" ht="15">
      <c r="A12" s="172"/>
      <c r="B12" s="42"/>
      <c r="C12" s="42"/>
      <c r="D12" s="42"/>
      <c r="E12" s="42"/>
      <c r="F12" s="42"/>
      <c r="G12" s="42"/>
    </row>
    <row r="13" spans="1:7" ht="15">
      <c r="A13" s="58" t="s">
        <v>150</v>
      </c>
      <c r="B13" s="99"/>
      <c r="C13" s="99"/>
      <c r="D13" s="99"/>
      <c r="E13" s="99"/>
      <c r="F13" s="99"/>
      <c r="G13" s="99"/>
    </row>
    <row r="14" spans="1:7" ht="15">
      <c r="A14" s="155" t="s">
        <v>149</v>
      </c>
      <c r="B14" s="156" t="s">
        <v>81</v>
      </c>
      <c r="C14" s="156" t="s">
        <v>82</v>
      </c>
      <c r="D14" s="157" t="s">
        <v>83</v>
      </c>
      <c r="E14" s="158" t="s">
        <v>35</v>
      </c>
      <c r="F14" s="154"/>
      <c r="G14" s="154"/>
    </row>
    <row r="15" spans="1:7" ht="15">
      <c r="A15" s="108" t="s">
        <v>151</v>
      </c>
      <c r="B15" s="109">
        <v>287.63480594</v>
      </c>
      <c r="C15" s="109">
        <v>67.84589735</v>
      </c>
      <c r="D15" s="110">
        <v>219.78890858999998</v>
      </c>
      <c r="E15" s="69">
        <v>3.239531308078424</v>
      </c>
      <c r="F15" s="42"/>
      <c r="G15" s="42"/>
    </row>
    <row r="16" spans="1:7" ht="15">
      <c r="A16" s="108" t="s">
        <v>145</v>
      </c>
      <c r="B16" s="109">
        <v>430.78613969459013</v>
      </c>
      <c r="C16" s="109">
        <v>408.29862261785365</v>
      </c>
      <c r="D16" s="110">
        <v>22.48751707673648</v>
      </c>
      <c r="E16" s="69">
        <v>0.055076152186248326</v>
      </c>
      <c r="F16" s="42"/>
      <c r="G16" s="42"/>
    </row>
    <row r="17" spans="1:7" ht="15">
      <c r="A17" s="41" t="s">
        <v>152</v>
      </c>
      <c r="B17" s="111">
        <v>0.015465072124092774</v>
      </c>
      <c r="C17" s="111">
        <v>0.022090374629127583</v>
      </c>
      <c r="D17" s="112">
        <v>-0.6625302505034809</v>
      </c>
      <c r="E17" s="70"/>
      <c r="F17" s="42"/>
      <c r="G17" s="42"/>
    </row>
    <row r="24" ht="15">
      <c r="C24" t="s">
        <v>80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G18"/>
  <sheetViews>
    <sheetView showGridLines="0" zoomScalePageLayoutView="0" workbookViewId="0" topLeftCell="A1">
      <selection activeCell="A1" activeCellId="1" sqref="A1:IV16384 A1:IV16384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8515625" style="0" customWidth="1"/>
    <col min="6" max="6" width="0.85546875" style="0" customWidth="1"/>
    <col min="7" max="7" width="14.57421875" style="0" customWidth="1"/>
  </cols>
  <sheetData>
    <row r="1" spans="1:7" ht="15" customHeight="1">
      <c r="A1" s="58" t="s">
        <v>79</v>
      </c>
      <c r="B1" s="99"/>
      <c r="C1" s="99"/>
      <c r="D1" s="99"/>
      <c r="E1" s="99"/>
      <c r="F1" s="99"/>
      <c r="G1" s="99"/>
    </row>
    <row r="2" spans="1:7" ht="15" customHeight="1">
      <c r="A2" s="143" t="s">
        <v>6</v>
      </c>
      <c r="B2" s="144" t="s">
        <v>34</v>
      </c>
      <c r="C2" s="144"/>
      <c r="D2" s="144"/>
      <c r="E2" s="145"/>
      <c r="F2" s="146"/>
      <c r="G2" s="145" t="s">
        <v>51</v>
      </c>
    </row>
    <row r="3" spans="1:7" ht="15" customHeight="1">
      <c r="A3" s="147"/>
      <c r="B3" s="148" t="s">
        <v>81</v>
      </c>
      <c r="C3" s="148" t="s">
        <v>82</v>
      </c>
      <c r="D3" s="149" t="s">
        <v>83</v>
      </c>
      <c r="E3" s="150" t="s">
        <v>35</v>
      </c>
      <c r="F3" s="146"/>
      <c r="G3" s="148" t="s">
        <v>81</v>
      </c>
    </row>
    <row r="4" spans="1:7" ht="15" customHeight="1">
      <c r="A4" s="100" t="s">
        <v>37</v>
      </c>
      <c r="B4" s="65">
        <v>352729.926</v>
      </c>
      <c r="C4" s="65">
        <v>300749.664</v>
      </c>
      <c r="D4" s="101">
        <v>51980.26199999999</v>
      </c>
      <c r="E4" s="102">
        <v>0.17283564446475988</v>
      </c>
      <c r="F4" s="103"/>
      <c r="G4" s="101">
        <v>628640.039208697</v>
      </c>
    </row>
    <row r="5" spans="1:7" ht="15" customHeight="1">
      <c r="A5" s="100" t="s">
        <v>139</v>
      </c>
      <c r="B5" s="65">
        <v>-234071.192</v>
      </c>
      <c r="C5" s="65">
        <v>-194856.121</v>
      </c>
      <c r="D5" s="101">
        <v>-39215.070999999996</v>
      </c>
      <c r="E5" s="102">
        <v>-0.20125141975909494</v>
      </c>
      <c r="F5" s="103"/>
      <c r="G5" s="101">
        <v>-417164.8404918909</v>
      </c>
    </row>
    <row r="6" spans="1:7" ht="15" customHeight="1">
      <c r="A6" s="104" t="s">
        <v>96</v>
      </c>
      <c r="B6" s="105">
        <v>118658.73399999997</v>
      </c>
      <c r="C6" s="105">
        <v>105893.54299999998</v>
      </c>
      <c r="D6" s="105">
        <v>12765.190999999992</v>
      </c>
      <c r="E6" s="167">
        <v>0.1205473973044796</v>
      </c>
      <c r="F6" s="103"/>
      <c r="G6" s="105">
        <v>211475.19871680622</v>
      </c>
    </row>
    <row r="7" spans="1:7" ht="15" customHeight="1">
      <c r="A7" s="100" t="s">
        <v>140</v>
      </c>
      <c r="B7" s="101">
        <v>-31698.132</v>
      </c>
      <c r="C7" s="101">
        <v>-27278.559</v>
      </c>
      <c r="D7" s="101">
        <v>-4419.573</v>
      </c>
      <c r="E7" s="102">
        <v>-0.16201636604044958</v>
      </c>
      <c r="F7" s="103"/>
      <c r="G7" s="101">
        <v>-56492.83906612012</v>
      </c>
    </row>
    <row r="8" spans="1:7" ht="15" customHeight="1">
      <c r="A8" s="106" t="s">
        <v>100</v>
      </c>
      <c r="B8" s="39">
        <v>86960.60199999997</v>
      </c>
      <c r="C8" s="39">
        <v>78614.98399999997</v>
      </c>
      <c r="D8" s="39">
        <v>8345.618000000002</v>
      </c>
      <c r="E8" s="107">
        <v>0.10615810848476424</v>
      </c>
      <c r="F8" s="103"/>
      <c r="G8" s="39">
        <v>154982.3596506861</v>
      </c>
    </row>
    <row r="9" spans="1:7" ht="15" customHeight="1">
      <c r="A9" s="100" t="s">
        <v>141</v>
      </c>
      <c r="B9" s="101">
        <v>-20570.221669315113</v>
      </c>
      <c r="C9" s="101">
        <v>-18179.024</v>
      </c>
      <c r="D9" s="101">
        <v>-2391.197669315112</v>
      </c>
      <c r="E9" s="102">
        <v>-0.13153608627807037</v>
      </c>
      <c r="F9" s="103"/>
      <c r="G9" s="101">
        <v>-36660.52694584764</v>
      </c>
    </row>
    <row r="10" spans="1:7" ht="15" customHeight="1">
      <c r="A10" s="151" t="s">
        <v>29</v>
      </c>
      <c r="B10" s="152">
        <v>66390.38033068486</v>
      </c>
      <c r="C10" s="152">
        <v>60435.95999999996</v>
      </c>
      <c r="D10" s="152">
        <v>5954.420330684894</v>
      </c>
      <c r="E10" s="153">
        <v>0.0985244601175343</v>
      </c>
      <c r="F10" s="154"/>
      <c r="G10" s="152">
        <v>118321.83270483845</v>
      </c>
    </row>
    <row r="11" spans="1:7" ht="15">
      <c r="A11" s="42" t="s">
        <v>142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8" t="s">
        <v>143</v>
      </c>
      <c r="B13" s="99"/>
      <c r="C13" s="99"/>
      <c r="D13" s="99"/>
      <c r="E13" s="99"/>
      <c r="F13" s="99"/>
      <c r="G13" s="99"/>
    </row>
    <row r="14" spans="1:7" ht="15">
      <c r="A14" s="155" t="s">
        <v>6</v>
      </c>
      <c r="B14" s="156" t="s">
        <v>81</v>
      </c>
      <c r="C14" s="156" t="s">
        <v>82</v>
      </c>
      <c r="D14" s="157" t="s">
        <v>83</v>
      </c>
      <c r="E14" s="158" t="s">
        <v>35</v>
      </c>
      <c r="F14" s="159"/>
      <c r="G14" s="154"/>
    </row>
    <row r="15" spans="1:7" ht="15">
      <c r="A15" s="108" t="s">
        <v>144</v>
      </c>
      <c r="B15" s="134">
        <v>1284.972</v>
      </c>
      <c r="C15" s="134">
        <v>1236.585</v>
      </c>
      <c r="D15" s="110">
        <v>48.386999999999944</v>
      </c>
      <c r="E15" s="69">
        <v>0.03912953820400534</v>
      </c>
      <c r="F15" s="42"/>
      <c r="G15" s="42"/>
    </row>
    <row r="16" spans="1:7" ht="15">
      <c r="A16" s="108" t="s">
        <v>145</v>
      </c>
      <c r="B16" s="109">
        <v>5490</v>
      </c>
      <c r="C16" s="109">
        <v>5258</v>
      </c>
      <c r="D16" s="110">
        <v>232</v>
      </c>
      <c r="E16" s="69">
        <v>0.04412324077596044</v>
      </c>
      <c r="F16" s="42"/>
      <c r="G16" s="42"/>
    </row>
    <row r="17" spans="1:7" ht="15">
      <c r="A17" s="108" t="s">
        <v>146</v>
      </c>
      <c r="B17" s="110">
        <v>2072.5354838709677</v>
      </c>
      <c r="C17" s="110">
        <v>2004.189627228525</v>
      </c>
      <c r="D17" s="110">
        <v>68.34585664244264</v>
      </c>
      <c r="E17" s="69">
        <v>0.03410149205140537</v>
      </c>
      <c r="F17" s="42"/>
      <c r="G17" s="42"/>
    </row>
    <row r="18" spans="1:7" ht="15">
      <c r="A18" s="41" t="s">
        <v>147</v>
      </c>
      <c r="B18" s="138">
        <v>0.07962100631745389</v>
      </c>
      <c r="C18" s="138">
        <v>0.07961140543463173</v>
      </c>
      <c r="D18" s="112">
        <v>0.0009600882822161094</v>
      </c>
      <c r="E18" s="70"/>
      <c r="F18" s="42"/>
      <c r="G18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U20"/>
  <sheetViews>
    <sheetView showGridLines="0" zoomScalePageLayoutView="0" workbookViewId="0" topLeftCell="A1">
      <selection activeCell="W12" sqref="W12"/>
    </sheetView>
  </sheetViews>
  <sheetFormatPr defaultColWidth="11.421875" defaultRowHeight="15"/>
  <cols>
    <col min="1" max="1" width="21.8515625" style="0" customWidth="1"/>
    <col min="2" max="3" width="8.421875" style="0" bestFit="1" customWidth="1"/>
    <col min="4" max="4" width="1.421875" style="0" customWidth="1"/>
    <col min="5" max="5" width="6.421875" style="0" bestFit="1" customWidth="1"/>
    <col min="6" max="6" width="1.421875" style="0" customWidth="1"/>
    <col min="7" max="7" width="9.00390625" style="0" bestFit="1" customWidth="1"/>
    <col min="8" max="8" width="1.421875" style="0" customWidth="1"/>
    <col min="9" max="10" width="7.7109375" style="0" bestFit="1" customWidth="1"/>
    <col min="11" max="11" width="1.421875" style="0" customWidth="1"/>
    <col min="12" max="12" width="6.7109375" style="0" bestFit="1" customWidth="1"/>
    <col min="13" max="13" width="1.421875" style="0" customWidth="1"/>
    <col min="14" max="14" width="8.421875" style="0" bestFit="1" customWidth="1"/>
    <col min="15" max="15" width="1.1484375" style="0" customWidth="1"/>
    <col min="16" max="17" width="9.00390625" style="0" bestFit="1" customWidth="1"/>
    <col min="18" max="18" width="1.421875" style="0" customWidth="1"/>
    <col min="19" max="19" width="6.421875" style="0" bestFit="1" customWidth="1"/>
    <col min="20" max="20" width="1.421875" style="0" customWidth="1"/>
    <col min="21" max="21" width="9.00390625" style="0" bestFit="1" customWidth="1"/>
  </cols>
  <sheetData>
    <row r="1" spans="1:21" ht="15">
      <c r="A1" s="90" t="s">
        <v>41</v>
      </c>
      <c r="B1" s="255">
        <v>3</v>
      </c>
      <c r="C1" s="255">
        <v>4</v>
      </c>
      <c r="D1" s="255"/>
      <c r="E1" s="255"/>
      <c r="F1" s="255"/>
      <c r="G1" s="255"/>
      <c r="H1" s="255"/>
      <c r="I1" s="255">
        <v>6</v>
      </c>
      <c r="J1" s="255">
        <v>7</v>
      </c>
      <c r="K1" s="255"/>
      <c r="L1" s="255"/>
      <c r="M1" s="255"/>
      <c r="N1" s="255"/>
      <c r="O1" s="255"/>
      <c r="P1" s="255">
        <v>9</v>
      </c>
      <c r="Q1" s="255">
        <v>10</v>
      </c>
      <c r="R1" s="256"/>
      <c r="S1" s="256"/>
      <c r="T1" s="257"/>
      <c r="U1" s="257"/>
    </row>
    <row r="2" spans="1:21" ht="15">
      <c r="A2" s="392" t="s">
        <v>42</v>
      </c>
      <c r="B2" s="397" t="s">
        <v>0</v>
      </c>
      <c r="C2" s="397"/>
      <c r="D2" s="397"/>
      <c r="E2" s="397"/>
      <c r="F2" s="397"/>
      <c r="G2" s="397"/>
      <c r="H2" s="6"/>
      <c r="I2" s="396" t="s">
        <v>1</v>
      </c>
      <c r="J2" s="396"/>
      <c r="K2" s="396"/>
      <c r="L2" s="396"/>
      <c r="M2" s="396"/>
      <c r="N2" s="396"/>
      <c r="O2" s="249"/>
      <c r="P2" s="396" t="s">
        <v>20</v>
      </c>
      <c r="Q2" s="396"/>
      <c r="R2" s="396"/>
      <c r="S2" s="396"/>
      <c r="T2" s="396"/>
      <c r="U2" s="396"/>
    </row>
    <row r="3" spans="1:21" ht="15">
      <c r="A3" s="393"/>
      <c r="B3" s="395" t="s">
        <v>34</v>
      </c>
      <c r="C3" s="395"/>
      <c r="D3" s="7"/>
      <c r="E3" s="8" t="s">
        <v>35</v>
      </c>
      <c r="F3" s="9"/>
      <c r="G3" s="8" t="s">
        <v>36</v>
      </c>
      <c r="H3" s="9"/>
      <c r="I3" s="395" t="s">
        <v>34</v>
      </c>
      <c r="J3" s="395"/>
      <c r="K3" s="7"/>
      <c r="L3" s="8" t="s">
        <v>35</v>
      </c>
      <c r="M3" s="9"/>
      <c r="N3" s="8" t="s">
        <v>36</v>
      </c>
      <c r="O3" s="252"/>
      <c r="P3" s="395" t="s">
        <v>34</v>
      </c>
      <c r="Q3" s="395"/>
      <c r="R3" s="7"/>
      <c r="S3" s="8" t="s">
        <v>35</v>
      </c>
      <c r="T3" s="9"/>
      <c r="U3" s="8" t="s">
        <v>36</v>
      </c>
    </row>
    <row r="4" spans="1:21" ht="15">
      <c r="A4" s="394"/>
      <c r="B4" s="250" t="s">
        <v>81</v>
      </c>
      <c r="C4" s="250" t="s">
        <v>82</v>
      </c>
      <c r="D4" s="250"/>
      <c r="E4" s="250"/>
      <c r="F4" s="250"/>
      <c r="G4" s="250" t="s">
        <v>81</v>
      </c>
      <c r="H4" s="250"/>
      <c r="I4" s="250" t="s">
        <v>81</v>
      </c>
      <c r="J4" s="250" t="s">
        <v>82</v>
      </c>
      <c r="K4" s="250"/>
      <c r="L4" s="250"/>
      <c r="M4" s="250"/>
      <c r="N4" s="250" t="s">
        <v>81</v>
      </c>
      <c r="O4" s="250"/>
      <c r="P4" s="250" t="s">
        <v>81</v>
      </c>
      <c r="Q4" s="250" t="s">
        <v>82</v>
      </c>
      <c r="R4" s="250"/>
      <c r="S4" s="250"/>
      <c r="T4" s="250"/>
      <c r="U4" s="250" t="s">
        <v>81</v>
      </c>
    </row>
    <row r="5" spans="1:21" ht="15">
      <c r="A5" s="14" t="s">
        <v>37</v>
      </c>
      <c r="B5" s="140">
        <v>879117.254</v>
      </c>
      <c r="C5" s="140">
        <v>690880.968</v>
      </c>
      <c r="D5" s="71"/>
      <c r="E5" s="47">
        <v>0.27245834625451715</v>
      </c>
      <c r="F5" s="71"/>
      <c r="G5" s="141">
        <v>1566774.6462306185</v>
      </c>
      <c r="H5" s="141"/>
      <c r="I5" s="140">
        <v>120647.882</v>
      </c>
      <c r="J5" s="140">
        <v>106029.963</v>
      </c>
      <c r="K5" s="71"/>
      <c r="L5" s="47">
        <v>0.13786592569121234</v>
      </c>
      <c r="M5" s="71"/>
      <c r="N5" s="141">
        <v>215020.28515416145</v>
      </c>
      <c r="O5" s="71"/>
      <c r="P5" s="140">
        <v>336709.061</v>
      </c>
      <c r="Q5" s="140">
        <v>259787.717</v>
      </c>
      <c r="R5" s="71"/>
      <c r="S5" s="47">
        <v>0.29609307510100635</v>
      </c>
      <c r="T5" s="71"/>
      <c r="U5" s="71">
        <v>600087.4371769738</v>
      </c>
    </row>
    <row r="6" spans="1:21" ht="15">
      <c r="A6" s="15" t="s">
        <v>43</v>
      </c>
      <c r="B6" s="16">
        <v>0.3962642451135069</v>
      </c>
      <c r="C6" s="16">
        <v>0.39386654934650067</v>
      </c>
      <c r="D6" s="16"/>
      <c r="E6" s="70"/>
      <c r="F6" s="16"/>
      <c r="G6" s="16">
        <v>0.3962642451135069</v>
      </c>
      <c r="H6" s="16"/>
      <c r="I6" s="16">
        <v>0.054382326894102176</v>
      </c>
      <c r="J6" s="16">
        <v>0.060446962050555636</v>
      </c>
      <c r="K6" s="16"/>
      <c r="L6" s="70"/>
      <c r="M6" s="16"/>
      <c r="N6" s="16">
        <v>0.054382326894102176</v>
      </c>
      <c r="O6" s="16"/>
      <c r="P6" s="16">
        <v>0.1517724299835466</v>
      </c>
      <c r="Q6" s="16">
        <v>0.1481032137179892</v>
      </c>
      <c r="R6" s="16"/>
      <c r="S6" s="70"/>
      <c r="T6" s="16"/>
      <c r="U6" s="16">
        <v>0.1517724299835466</v>
      </c>
    </row>
    <row r="7" spans="1:21" ht="15">
      <c r="A7" s="14" t="s">
        <v>38</v>
      </c>
      <c r="B7" s="140">
        <v>-750556.147</v>
      </c>
      <c r="C7" s="140">
        <v>-524567.452</v>
      </c>
      <c r="D7" s="71"/>
      <c r="E7" s="47">
        <v>0.43080960158389686</v>
      </c>
      <c r="F7" s="71"/>
      <c r="G7" s="141">
        <v>-1337651.3045802887</v>
      </c>
      <c r="H7" s="141"/>
      <c r="I7" s="140">
        <v>-88870.937</v>
      </c>
      <c r="J7" s="140">
        <v>-94710.131</v>
      </c>
      <c r="K7" s="71"/>
      <c r="L7" s="47">
        <v>-0.061653319854451355</v>
      </c>
      <c r="M7" s="71"/>
      <c r="N7" s="141">
        <v>-158386.98449474247</v>
      </c>
      <c r="O7" s="71"/>
      <c r="P7" s="140">
        <v>-215730.271</v>
      </c>
      <c r="Q7" s="140">
        <v>-140513.569</v>
      </c>
      <c r="R7" s="71"/>
      <c r="S7" s="47">
        <v>0.5352984949090577</v>
      </c>
      <c r="T7" s="71"/>
      <c r="U7" s="71">
        <v>-384477.4033149171</v>
      </c>
    </row>
    <row r="8" spans="1:21" ht="15">
      <c r="A8" s="15" t="s">
        <v>43</v>
      </c>
      <c r="B8" s="16">
        <v>0.515026014282385</v>
      </c>
      <c r="C8" s="16">
        <v>0.4744537333173049</v>
      </c>
      <c r="D8" s="16"/>
      <c r="E8" s="70"/>
      <c r="F8" s="16"/>
      <c r="G8" s="16">
        <v>0.5150260142823851</v>
      </c>
      <c r="H8" s="16"/>
      <c r="I8" s="16">
        <v>0.06098257225871597</v>
      </c>
      <c r="J8" s="16">
        <v>0.08566214900409225</v>
      </c>
      <c r="K8" s="16"/>
      <c r="L8" s="70"/>
      <c r="M8" s="16"/>
      <c r="N8" s="16">
        <v>0.060446962050555636</v>
      </c>
      <c r="O8" s="16"/>
      <c r="P8" s="16">
        <v>0.14803249840439825</v>
      </c>
      <c r="Q8" s="16">
        <v>0.12708982827586623</v>
      </c>
      <c r="R8" s="16"/>
      <c r="S8" s="70"/>
      <c r="T8" s="16"/>
      <c r="U8" s="16">
        <v>0.14803249840439825</v>
      </c>
    </row>
    <row r="9" spans="1:21" ht="15">
      <c r="A9" s="17"/>
      <c r="B9" s="18"/>
      <c r="C9" s="18"/>
      <c r="D9" s="18"/>
      <c r="E9" s="48"/>
      <c r="F9" s="18"/>
      <c r="G9" s="18"/>
      <c r="H9" s="18"/>
      <c r="I9" s="18"/>
      <c r="J9" s="18"/>
      <c r="K9" s="18"/>
      <c r="L9" s="48"/>
      <c r="M9" s="18"/>
      <c r="N9" s="18"/>
      <c r="O9" s="18"/>
      <c r="P9" s="18"/>
      <c r="Q9" s="18"/>
      <c r="R9" s="18"/>
      <c r="S9" s="48"/>
      <c r="T9" s="18"/>
      <c r="U9" s="18"/>
    </row>
    <row r="10" spans="1:21" ht="15">
      <c r="A10" s="19" t="s">
        <v>29</v>
      </c>
      <c r="B10" s="142">
        <v>128561.10699999996</v>
      </c>
      <c r="C10" s="142">
        <v>166313.51599999995</v>
      </c>
      <c r="D10" s="20"/>
      <c r="E10" s="49">
        <v>-0.2269954355363397</v>
      </c>
      <c r="F10" s="20"/>
      <c r="G10" s="142">
        <v>229123.34165032976</v>
      </c>
      <c r="H10" s="142"/>
      <c r="I10" s="142">
        <v>31776.944999999992</v>
      </c>
      <c r="J10" s="142">
        <v>11319.83200000001</v>
      </c>
      <c r="K10" s="20"/>
      <c r="L10" s="49">
        <v>1.8071922798854227</v>
      </c>
      <c r="M10" s="20"/>
      <c r="N10" s="142">
        <v>56633.30065941898</v>
      </c>
      <c r="O10" s="20"/>
      <c r="P10" s="142">
        <v>120978.78999999998</v>
      </c>
      <c r="Q10" s="142">
        <v>119274.14800000002</v>
      </c>
      <c r="R10" s="20"/>
      <c r="S10" s="49">
        <v>0.014291797749835642</v>
      </c>
      <c r="T10" s="20"/>
      <c r="U10" s="20">
        <v>215610.03386205668</v>
      </c>
    </row>
    <row r="11" spans="1:21" ht="15">
      <c r="A11" s="258"/>
      <c r="B11" s="255">
        <v>15</v>
      </c>
      <c r="C11" s="255">
        <v>16</v>
      </c>
      <c r="D11" s="255"/>
      <c r="E11" s="255"/>
      <c r="F11" s="255"/>
      <c r="G11" s="255"/>
      <c r="H11" s="255"/>
      <c r="I11" s="255">
        <v>12</v>
      </c>
      <c r="J11" s="255">
        <v>13</v>
      </c>
      <c r="K11" s="255"/>
      <c r="L11" s="255"/>
      <c r="M11" s="255"/>
      <c r="N11" s="255"/>
      <c r="O11" s="255"/>
      <c r="P11" s="255"/>
      <c r="Q11" s="255"/>
      <c r="R11" s="255"/>
      <c r="S11" s="258"/>
      <c r="T11" s="258"/>
      <c r="U11" s="258"/>
    </row>
    <row r="12" spans="1:21" ht="15">
      <c r="A12" s="392" t="s">
        <v>42</v>
      </c>
      <c r="B12" s="397" t="s">
        <v>21</v>
      </c>
      <c r="C12" s="397"/>
      <c r="D12" s="397"/>
      <c r="E12" s="397"/>
      <c r="F12" s="397"/>
      <c r="G12" s="397"/>
      <c r="H12" s="6"/>
      <c r="I12" s="396" t="s">
        <v>2</v>
      </c>
      <c r="J12" s="396"/>
      <c r="K12" s="396"/>
      <c r="L12" s="396"/>
      <c r="M12" s="396"/>
      <c r="N12" s="396"/>
      <c r="O12" s="249"/>
      <c r="P12" s="396" t="s">
        <v>40</v>
      </c>
      <c r="Q12" s="396"/>
      <c r="R12" s="396"/>
      <c r="S12" s="396"/>
      <c r="T12" s="396"/>
      <c r="U12" s="396"/>
    </row>
    <row r="13" spans="1:21" ht="15">
      <c r="A13" s="393"/>
      <c r="B13" s="395" t="s">
        <v>34</v>
      </c>
      <c r="C13" s="395"/>
      <c r="D13" s="7"/>
      <c r="E13" s="8" t="s">
        <v>35</v>
      </c>
      <c r="F13" s="9"/>
      <c r="G13" s="8" t="s">
        <v>36</v>
      </c>
      <c r="H13" s="9"/>
      <c r="I13" s="395" t="s">
        <v>34</v>
      </c>
      <c r="J13" s="395"/>
      <c r="K13" s="7"/>
      <c r="L13" s="8" t="s">
        <v>35</v>
      </c>
      <c r="M13" s="9"/>
      <c r="N13" s="8" t="s">
        <v>36</v>
      </c>
      <c r="O13" s="252"/>
      <c r="P13" s="395" t="s">
        <v>34</v>
      </c>
      <c r="Q13" s="395"/>
      <c r="R13" s="7"/>
      <c r="S13" s="8" t="s">
        <v>35</v>
      </c>
      <c r="T13" s="9"/>
      <c r="U13" s="8" t="s">
        <v>36</v>
      </c>
    </row>
    <row r="14" spans="1:21" ht="15">
      <c r="A14" s="394"/>
      <c r="B14" s="250" t="s">
        <v>81</v>
      </c>
      <c r="C14" s="250" t="s">
        <v>82</v>
      </c>
      <c r="D14" s="250"/>
      <c r="E14" s="250"/>
      <c r="F14" s="250"/>
      <c r="G14" s="250" t="s">
        <v>81</v>
      </c>
      <c r="H14" s="250"/>
      <c r="I14" s="250" t="s">
        <v>81</v>
      </c>
      <c r="J14" s="250" t="s">
        <v>82</v>
      </c>
      <c r="K14" s="250"/>
      <c r="L14" s="250"/>
      <c r="M14" s="250"/>
      <c r="N14" s="250" t="s">
        <v>81</v>
      </c>
      <c r="O14" s="250"/>
      <c r="P14" s="250" t="s">
        <v>81</v>
      </c>
      <c r="Q14" s="250" t="s">
        <v>82</v>
      </c>
      <c r="R14" s="250"/>
      <c r="S14" s="250"/>
      <c r="T14" s="250"/>
      <c r="U14" s="250" t="s">
        <v>81</v>
      </c>
    </row>
    <row r="15" spans="1:21" ht="15">
      <c r="A15" s="14" t="s">
        <v>37</v>
      </c>
      <c r="B15" s="140">
        <v>293940.201</v>
      </c>
      <c r="C15" s="140">
        <v>220908.365</v>
      </c>
      <c r="D15" s="71"/>
      <c r="E15" s="47">
        <v>0.330597874824704</v>
      </c>
      <c r="F15" s="71"/>
      <c r="G15" s="141">
        <v>523864.1971128141</v>
      </c>
      <c r="H15" s="141"/>
      <c r="I15" s="140">
        <v>588374.632</v>
      </c>
      <c r="J15" s="140">
        <v>476845.345</v>
      </c>
      <c r="K15" s="71"/>
      <c r="L15" s="47">
        <v>0.2338898516457155</v>
      </c>
      <c r="M15" s="71"/>
      <c r="N15" s="141">
        <v>1048609.2176082695</v>
      </c>
      <c r="O15" s="71"/>
      <c r="P15" s="140">
        <v>2218512.684</v>
      </c>
      <c r="Q15" s="140">
        <v>1754099.121</v>
      </c>
      <c r="R15" s="71"/>
      <c r="S15" s="47">
        <v>0.26475901928235435</v>
      </c>
      <c r="T15" s="71"/>
      <c r="U15" s="71">
        <v>3953863.2757084295</v>
      </c>
    </row>
    <row r="16" spans="1:21" ht="15">
      <c r="A16" s="15" t="s">
        <v>43</v>
      </c>
      <c r="B16" s="16">
        <v>0.1324942620882487</v>
      </c>
      <c r="C16" s="16">
        <v>0.1259383591014296</v>
      </c>
      <c r="D16" s="16"/>
      <c r="E16" s="70"/>
      <c r="F16" s="16"/>
      <c r="G16" s="16">
        <v>0.1324942620882487</v>
      </c>
      <c r="H16" s="16"/>
      <c r="I16" s="16">
        <v>0.2652112995536969</v>
      </c>
      <c r="J16" s="16">
        <v>0.2718462937990378</v>
      </c>
      <c r="K16" s="16"/>
      <c r="L16" s="70"/>
      <c r="M16" s="16"/>
      <c r="N16" s="16">
        <v>0.2652112995536969</v>
      </c>
      <c r="O16" s="16"/>
      <c r="P16" s="16">
        <v>1</v>
      </c>
      <c r="Q16" s="16">
        <v>1</v>
      </c>
      <c r="R16" s="16"/>
      <c r="S16" s="70"/>
      <c r="T16" s="16"/>
      <c r="U16" s="16">
        <v>0</v>
      </c>
    </row>
    <row r="17" spans="1:21" ht="15">
      <c r="A17" s="14" t="s">
        <v>38</v>
      </c>
      <c r="B17" s="140">
        <v>-179722.908</v>
      </c>
      <c r="C17" s="140">
        <v>-141568.866</v>
      </c>
      <c r="D17" s="71"/>
      <c r="E17" s="47">
        <v>0.26950870680845873</v>
      </c>
      <c r="F17" s="71"/>
      <c r="G17" s="141">
        <v>-320304.59454642667</v>
      </c>
      <c r="H17" s="141"/>
      <c r="I17" s="140">
        <v>-222713.046</v>
      </c>
      <c r="J17" s="140">
        <v>-204617.257</v>
      </c>
      <c r="K17" s="71"/>
      <c r="L17" s="47">
        <v>0.08843725727395509</v>
      </c>
      <c r="M17" s="71"/>
      <c r="N17" s="141">
        <v>-396922.19925147033</v>
      </c>
      <c r="O17" s="71"/>
      <c r="P17" s="140">
        <v>-1457316.963</v>
      </c>
      <c r="Q17" s="140">
        <v>-1105624.037</v>
      </c>
      <c r="R17" s="71"/>
      <c r="S17" s="47">
        <v>0.3180945006896589</v>
      </c>
      <c r="T17" s="71"/>
      <c r="U17" s="71">
        <v>-2597249.9786134376</v>
      </c>
    </row>
    <row r="18" spans="1:21" ht="15">
      <c r="A18" s="15" t="s">
        <v>43</v>
      </c>
      <c r="B18" s="16">
        <v>0.12332451523107674</v>
      </c>
      <c r="C18" s="16">
        <v>0.12804430915244294</v>
      </c>
      <c r="D18" s="16"/>
      <c r="E18" s="70"/>
      <c r="F18" s="16"/>
      <c r="G18" s="16">
        <v>0.12332451523107675</v>
      </c>
      <c r="H18" s="16"/>
      <c r="I18" s="16">
        <v>0.1528240263816925</v>
      </c>
      <c r="J18" s="16">
        <v>0.18506947221879186</v>
      </c>
      <c r="K18" s="16"/>
      <c r="L18" s="70"/>
      <c r="M18" s="16"/>
      <c r="N18" s="16">
        <v>0.1528240263816925</v>
      </c>
      <c r="O18" s="16"/>
      <c r="P18" s="16">
        <v>1</v>
      </c>
      <c r="Q18" s="16">
        <v>1</v>
      </c>
      <c r="R18" s="16"/>
      <c r="S18" s="70"/>
      <c r="T18" s="16"/>
      <c r="U18" s="16">
        <v>0</v>
      </c>
    </row>
    <row r="19" spans="1:21" ht="15">
      <c r="A19" s="17"/>
      <c r="B19" s="18"/>
      <c r="C19" s="18"/>
      <c r="D19" s="18"/>
      <c r="E19" s="48"/>
      <c r="F19" s="18"/>
      <c r="G19" s="18"/>
      <c r="H19" s="18"/>
      <c r="I19" s="18"/>
      <c r="J19" s="18"/>
      <c r="K19" s="18"/>
      <c r="L19" s="48"/>
      <c r="M19" s="18"/>
      <c r="N19" s="18"/>
      <c r="O19" s="18"/>
      <c r="P19" s="18"/>
      <c r="Q19" s="18"/>
      <c r="R19" s="18"/>
      <c r="S19" s="48"/>
      <c r="T19" s="18"/>
      <c r="U19" s="18"/>
    </row>
    <row r="20" spans="1:21" ht="15">
      <c r="A20" s="19" t="s">
        <v>29</v>
      </c>
      <c r="B20" s="142">
        <v>114217.293</v>
      </c>
      <c r="C20" s="142">
        <v>79339.49899999998</v>
      </c>
      <c r="D20" s="20"/>
      <c r="E20" s="49">
        <v>0.43960189362930097</v>
      </c>
      <c r="F20" s="20"/>
      <c r="G20" s="142">
        <v>203559.60256638745</v>
      </c>
      <c r="H20" s="142"/>
      <c r="I20" s="142">
        <v>365661.586</v>
      </c>
      <c r="J20" s="142">
        <v>272228.088</v>
      </c>
      <c r="K20" s="20"/>
      <c r="L20" s="49">
        <v>0.34321769912295025</v>
      </c>
      <c r="M20" s="20"/>
      <c r="N20" s="142">
        <v>651687.0183567991</v>
      </c>
      <c r="O20" s="20"/>
      <c r="P20" s="142">
        <v>761195.7209999999</v>
      </c>
      <c r="Q20" s="142">
        <v>648475.084</v>
      </c>
      <c r="R20" s="20"/>
      <c r="S20" s="49">
        <v>0.17382416037437123</v>
      </c>
      <c r="T20" s="20"/>
      <c r="U20" s="20">
        <v>1356613.297094992</v>
      </c>
    </row>
  </sheetData>
  <sheetProtection/>
  <mergeCells count="14">
    <mergeCell ref="A12:A14"/>
    <mergeCell ref="A2:A4"/>
    <mergeCell ref="P13:Q13"/>
    <mergeCell ref="P3:Q3"/>
    <mergeCell ref="I3:J3"/>
    <mergeCell ref="B3:C3"/>
    <mergeCell ref="P2:U2"/>
    <mergeCell ref="I2:N2"/>
    <mergeCell ref="B2:G2"/>
    <mergeCell ref="I13:J13"/>
    <mergeCell ref="B13:C13"/>
    <mergeCell ref="P12:U12"/>
    <mergeCell ref="I12:N12"/>
    <mergeCell ref="B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G42"/>
  <sheetViews>
    <sheetView showGridLines="0" zoomScalePageLayoutView="0" workbookViewId="0" topLeftCell="A1">
      <selection activeCell="A1" activeCellId="1" sqref="A1:IV16384 A1:IV16384"/>
    </sheetView>
  </sheetViews>
  <sheetFormatPr defaultColWidth="11.421875" defaultRowHeight="15"/>
  <cols>
    <col min="1" max="1" width="32.28125" style="0" bestFit="1" customWidth="1"/>
  </cols>
  <sheetData>
    <row r="1" spans="1:7" ht="15">
      <c r="A1" s="58" t="s">
        <v>123</v>
      </c>
      <c r="B1" s="5"/>
      <c r="C1" s="5"/>
      <c r="D1" s="231"/>
      <c r="E1" s="232"/>
      <c r="F1" s="231"/>
      <c r="G1" s="232"/>
    </row>
    <row r="2" spans="1:7" ht="15">
      <c r="A2" s="233"/>
      <c r="B2" s="410" t="s">
        <v>81</v>
      </c>
      <c r="C2" s="411"/>
      <c r="D2" s="412"/>
      <c r="E2" s="410" t="s">
        <v>82</v>
      </c>
      <c r="F2" s="411"/>
      <c r="G2" s="412"/>
    </row>
    <row r="3" spans="1:7" ht="25.5">
      <c r="A3" s="234" t="s">
        <v>34</v>
      </c>
      <c r="B3" s="235" t="s">
        <v>37</v>
      </c>
      <c r="C3" s="236" t="s">
        <v>38</v>
      </c>
      <c r="D3" s="237" t="s">
        <v>29</v>
      </c>
      <c r="E3" s="235" t="s">
        <v>37</v>
      </c>
      <c r="F3" s="236" t="s">
        <v>38</v>
      </c>
      <c r="G3" s="236" t="s">
        <v>29</v>
      </c>
    </row>
    <row r="4" spans="1:7" ht="15">
      <c r="A4" s="238" t="s">
        <v>124</v>
      </c>
      <c r="B4" s="271">
        <v>1809886</v>
      </c>
      <c r="C4" s="239">
        <v>-1187973</v>
      </c>
      <c r="D4" s="272">
        <v>621913</v>
      </c>
      <c r="E4" s="271">
        <v>1460088</v>
      </c>
      <c r="F4" s="239">
        <v>-931580</v>
      </c>
      <c r="G4" s="272">
        <v>528508</v>
      </c>
    </row>
    <row r="5" spans="1:7" ht="15">
      <c r="A5" s="241" t="s">
        <v>125</v>
      </c>
      <c r="B5" s="271">
        <v>133718</v>
      </c>
      <c r="C5" s="240">
        <v>-67271</v>
      </c>
      <c r="D5" s="273">
        <v>66447</v>
      </c>
      <c r="E5" s="271">
        <v>88338</v>
      </c>
      <c r="F5" s="240">
        <v>-26524</v>
      </c>
      <c r="G5" s="273">
        <v>61814</v>
      </c>
    </row>
    <row r="6" spans="1:7" ht="15">
      <c r="A6" s="241" t="s">
        <v>126</v>
      </c>
      <c r="B6" s="271">
        <v>153821</v>
      </c>
      <c r="C6" s="240">
        <v>-128556</v>
      </c>
      <c r="D6" s="273">
        <v>25265</v>
      </c>
      <c r="E6" s="271">
        <v>123850</v>
      </c>
      <c r="F6" s="240">
        <v>-88975</v>
      </c>
      <c r="G6" s="273">
        <v>34875</v>
      </c>
    </row>
    <row r="7" spans="1:7" ht="15">
      <c r="A7" s="241" t="s">
        <v>127</v>
      </c>
      <c r="B7" s="271">
        <v>51820</v>
      </c>
      <c r="C7" s="240">
        <v>-20945</v>
      </c>
      <c r="D7" s="273">
        <v>30875</v>
      </c>
      <c r="E7" s="271">
        <v>50984</v>
      </c>
      <c r="F7" s="240">
        <v>-26133</v>
      </c>
      <c r="G7" s="273">
        <v>24851</v>
      </c>
    </row>
    <row r="8" spans="1:7" ht="15">
      <c r="A8" s="241" t="s">
        <v>4</v>
      </c>
      <c r="B8" s="271">
        <v>830888</v>
      </c>
      <c r="C8" s="240">
        <v>-721345</v>
      </c>
      <c r="D8" s="273">
        <v>109543</v>
      </c>
      <c r="E8" s="271">
        <v>724377</v>
      </c>
      <c r="F8" s="240">
        <v>-619633</v>
      </c>
      <c r="G8" s="273">
        <v>104744</v>
      </c>
    </row>
    <row r="9" spans="1:7" ht="15">
      <c r="A9" s="241" t="s">
        <v>128</v>
      </c>
      <c r="B9" s="271">
        <v>215072</v>
      </c>
      <c r="C9" s="240">
        <v>-315336</v>
      </c>
      <c r="D9" s="273">
        <v>-100264</v>
      </c>
      <c r="E9" s="271">
        <v>415053</v>
      </c>
      <c r="F9" s="240">
        <v>-306743</v>
      </c>
      <c r="G9" s="273">
        <v>108310</v>
      </c>
    </row>
    <row r="10" spans="1:7" ht="15">
      <c r="A10" s="241" t="s">
        <v>129</v>
      </c>
      <c r="B10" s="271">
        <v>352730</v>
      </c>
      <c r="C10" s="240">
        <v>-286340</v>
      </c>
      <c r="D10" s="273">
        <v>66390</v>
      </c>
      <c r="E10" s="271">
        <v>300750</v>
      </c>
      <c r="F10" s="240">
        <v>-240314</v>
      </c>
      <c r="G10" s="273">
        <v>60436</v>
      </c>
    </row>
    <row r="11" spans="1:7" ht="15">
      <c r="A11" s="241" t="s">
        <v>8</v>
      </c>
      <c r="B11" s="271">
        <v>746907</v>
      </c>
      <c r="C11" s="240">
        <v>-665928</v>
      </c>
      <c r="D11" s="273">
        <v>80979</v>
      </c>
      <c r="E11" s="271">
        <v>700841</v>
      </c>
      <c r="F11" s="240">
        <v>-580643</v>
      </c>
      <c r="G11" s="273">
        <v>120198</v>
      </c>
    </row>
    <row r="12" spans="1:7" ht="15">
      <c r="A12" s="241" t="s">
        <v>7</v>
      </c>
      <c r="B12" s="271">
        <v>583573</v>
      </c>
      <c r="C12" s="240">
        <v>-541016</v>
      </c>
      <c r="D12" s="273">
        <v>42557</v>
      </c>
      <c r="E12" s="271">
        <v>502329</v>
      </c>
      <c r="F12" s="240">
        <v>-453729</v>
      </c>
      <c r="G12" s="273">
        <v>48600</v>
      </c>
    </row>
    <row r="13" spans="1:7" ht="15">
      <c r="A13" s="241" t="s">
        <v>11</v>
      </c>
      <c r="B13" s="271">
        <v>739271</v>
      </c>
      <c r="C13" s="240">
        <v>-537129</v>
      </c>
      <c r="D13" s="273">
        <v>202142</v>
      </c>
      <c r="E13" s="271">
        <v>628511</v>
      </c>
      <c r="F13" s="240">
        <v>-452924</v>
      </c>
      <c r="G13" s="273">
        <v>175587</v>
      </c>
    </row>
    <row r="14" spans="1:7" ht="15">
      <c r="A14" s="238" t="s">
        <v>18</v>
      </c>
      <c r="B14" s="271">
        <v>9137</v>
      </c>
      <c r="C14" s="240">
        <v>-5073</v>
      </c>
      <c r="D14" s="273">
        <v>4064</v>
      </c>
      <c r="E14" s="271">
        <v>12235</v>
      </c>
      <c r="F14" s="240">
        <v>-5134</v>
      </c>
      <c r="G14" s="273">
        <v>7101</v>
      </c>
    </row>
    <row r="15" spans="1:7" ht="15">
      <c r="A15" s="238" t="s">
        <v>22</v>
      </c>
      <c r="B15" s="271">
        <v>3694</v>
      </c>
      <c r="C15" s="240">
        <v>-4784</v>
      </c>
      <c r="D15" s="273">
        <v>-1090</v>
      </c>
      <c r="E15" s="271">
        <v>4234</v>
      </c>
      <c r="F15" s="240">
        <v>-5045</v>
      </c>
      <c r="G15" s="273">
        <v>-811</v>
      </c>
    </row>
    <row r="16" spans="1:7" ht="15">
      <c r="A16" s="238" t="s">
        <v>23</v>
      </c>
      <c r="B16" s="271">
        <v>995</v>
      </c>
      <c r="C16" s="240">
        <v>-1518</v>
      </c>
      <c r="D16" s="273">
        <v>-523</v>
      </c>
      <c r="E16" s="271">
        <v>1110</v>
      </c>
      <c r="F16" s="240">
        <v>-1547</v>
      </c>
      <c r="G16" s="273">
        <v>-437</v>
      </c>
    </row>
    <row r="17" spans="1:7" ht="15">
      <c r="A17" s="238" t="s">
        <v>78</v>
      </c>
      <c r="B17" s="271">
        <v>43299</v>
      </c>
      <c r="C17" s="240">
        <v>-34339</v>
      </c>
      <c r="D17" s="273">
        <v>8960</v>
      </c>
      <c r="E17" s="271">
        <v>20601</v>
      </c>
      <c r="F17" s="240">
        <v>-21263</v>
      </c>
      <c r="G17" s="273">
        <v>-662</v>
      </c>
    </row>
    <row r="18" spans="1:7" ht="15">
      <c r="A18" s="238" t="s">
        <v>130</v>
      </c>
      <c r="B18" s="271">
        <v>38243</v>
      </c>
      <c r="C18" s="240">
        <v>-24954</v>
      </c>
      <c r="D18" s="273">
        <v>13289</v>
      </c>
      <c r="E18" s="271">
        <v>21448</v>
      </c>
      <c r="F18" s="240">
        <v>-17364</v>
      </c>
      <c r="G18" s="273">
        <v>4084</v>
      </c>
    </row>
    <row r="19" spans="1:7" ht="15">
      <c r="A19" s="238" t="s">
        <v>131</v>
      </c>
      <c r="B19" s="271">
        <v>33111</v>
      </c>
      <c r="C19" s="240">
        <v>-53486</v>
      </c>
      <c r="D19" s="276">
        <v>-20375</v>
      </c>
      <c r="E19" s="274">
        <v>27538</v>
      </c>
      <c r="F19" s="275">
        <v>-46727</v>
      </c>
      <c r="G19" s="276">
        <v>-19189</v>
      </c>
    </row>
    <row r="20" spans="1:7" ht="15">
      <c r="A20" s="238" t="s">
        <v>132</v>
      </c>
      <c r="B20" s="287">
        <v>-536902</v>
      </c>
      <c r="C20" s="240">
        <v>528986</v>
      </c>
      <c r="D20" s="273">
        <v>-7916</v>
      </c>
      <c r="E20" s="271">
        <v>-488832</v>
      </c>
      <c r="F20" s="240">
        <v>479581</v>
      </c>
      <c r="G20" s="273">
        <v>-9251</v>
      </c>
    </row>
    <row r="21" spans="1:7" ht="15">
      <c r="A21" s="242" t="s">
        <v>133</v>
      </c>
      <c r="B21" s="243">
        <v>5209263</v>
      </c>
      <c r="C21" s="244">
        <v>-4067007</v>
      </c>
      <c r="D21" s="245">
        <v>1142256</v>
      </c>
      <c r="E21" s="243">
        <v>4593455</v>
      </c>
      <c r="F21" s="244">
        <v>-3344697</v>
      </c>
      <c r="G21" s="245">
        <v>1248758</v>
      </c>
    </row>
    <row r="22" spans="1:4" ht="15">
      <c r="A22" s="58" t="s">
        <v>134</v>
      </c>
      <c r="B22" s="5"/>
      <c r="C22" s="5"/>
      <c r="D22" s="5"/>
    </row>
    <row r="23" spans="1:4" ht="15">
      <c r="A23" s="233"/>
      <c r="B23" s="410" t="s">
        <v>81</v>
      </c>
      <c r="C23" s="411"/>
      <c r="D23" s="412"/>
    </row>
    <row r="24" spans="1:4" ht="25.5">
      <c r="A24" s="234" t="s">
        <v>51</v>
      </c>
      <c r="B24" s="235" t="s">
        <v>37</v>
      </c>
      <c r="C24" s="236" t="s">
        <v>38</v>
      </c>
      <c r="D24" s="237" t="s">
        <v>29</v>
      </c>
    </row>
    <row r="25" spans="1:4" ht="15">
      <c r="A25" s="238" t="s">
        <v>13</v>
      </c>
      <c r="B25" s="246">
        <v>3225603.2792728567</v>
      </c>
      <c r="C25" s="247">
        <v>-2117221.529139191</v>
      </c>
      <c r="D25" s="248">
        <v>1108381.750133666</v>
      </c>
    </row>
    <row r="26" spans="1:4" ht="15">
      <c r="A26" s="238" t="s">
        <v>135</v>
      </c>
      <c r="B26" s="246">
        <v>238314.02602031722</v>
      </c>
      <c r="C26" s="247">
        <v>-119891.28497594011</v>
      </c>
      <c r="D26" s="248">
        <v>118422.74104437711</v>
      </c>
    </row>
    <row r="27" spans="1:4" ht="15">
      <c r="A27" s="238" t="s">
        <v>136</v>
      </c>
      <c r="B27" s="246">
        <v>274141.8641953306</v>
      </c>
      <c r="C27" s="247">
        <v>-229114.23988593832</v>
      </c>
      <c r="D27" s="248">
        <v>45027.62430939226</v>
      </c>
    </row>
    <row r="28" spans="1:4" ht="15">
      <c r="A28" s="238" t="s">
        <v>137</v>
      </c>
      <c r="B28" s="246">
        <v>92354.30404562467</v>
      </c>
      <c r="C28" s="247">
        <v>-37328.46194974158</v>
      </c>
      <c r="D28" s="248">
        <v>55025.84209588308</v>
      </c>
    </row>
    <row r="29" spans="1:4" ht="15">
      <c r="A29" s="238" t="s">
        <v>4</v>
      </c>
      <c r="B29" s="246">
        <v>1480819.818214222</v>
      </c>
      <c r="C29" s="247">
        <v>-1285590.8037782926</v>
      </c>
      <c r="D29" s="248">
        <v>195229.01443592942</v>
      </c>
    </row>
    <row r="30" spans="1:4" ht="15">
      <c r="A30" s="238" t="s">
        <v>128</v>
      </c>
      <c r="B30" s="246">
        <v>383304.22384601674</v>
      </c>
      <c r="C30" s="247">
        <v>-561996.0791302798</v>
      </c>
      <c r="D30" s="248">
        <v>-178691.85528426306</v>
      </c>
    </row>
    <row r="31" spans="1:4" ht="15">
      <c r="A31" s="238" t="s">
        <v>129</v>
      </c>
      <c r="B31" s="246">
        <v>628640.1710924968</v>
      </c>
      <c r="C31" s="247">
        <v>-510319.01621814293</v>
      </c>
      <c r="D31" s="248">
        <v>118321.15487435395</v>
      </c>
    </row>
    <row r="32" spans="1:4" ht="15">
      <c r="A32" s="238" t="s">
        <v>8</v>
      </c>
      <c r="B32" s="246">
        <v>1331147.7454999108</v>
      </c>
      <c r="C32" s="247">
        <v>-1186825.877740153</v>
      </c>
      <c r="D32" s="248">
        <v>144321.86775975762</v>
      </c>
    </row>
    <row r="33" spans="1:4" ht="15">
      <c r="A33" s="238" t="s">
        <v>138</v>
      </c>
      <c r="B33" s="246">
        <v>1040051.6841917661</v>
      </c>
      <c r="C33" s="247">
        <v>-964206.023881661</v>
      </c>
      <c r="D33" s="248">
        <v>75845.66031010514</v>
      </c>
    </row>
    <row r="34" spans="1:4" ht="15">
      <c r="A34" s="238" t="s">
        <v>11</v>
      </c>
      <c r="B34" s="246">
        <v>1317538.7631438246</v>
      </c>
      <c r="C34" s="247">
        <v>-957278.5599714846</v>
      </c>
      <c r="D34" s="248">
        <v>360260.20317234006</v>
      </c>
    </row>
    <row r="35" spans="1:4" ht="15" hidden="1">
      <c r="A35" s="238" t="s">
        <v>18</v>
      </c>
      <c r="B35" s="246">
        <v>16284.084833363037</v>
      </c>
      <c r="C35" s="247">
        <v>-9041.169132062021</v>
      </c>
      <c r="D35" s="248">
        <v>7242.915701301015</v>
      </c>
    </row>
    <row r="36" spans="1:4" ht="15">
      <c r="A36" s="238" t="s">
        <v>22</v>
      </c>
      <c r="B36" s="246">
        <v>6583.496702905008</v>
      </c>
      <c r="C36" s="247">
        <v>-8526.109427909463</v>
      </c>
      <c r="D36" s="248">
        <v>-1942.6127250044553</v>
      </c>
    </row>
    <row r="37" spans="1:4" ht="15" hidden="1">
      <c r="A37" s="238" t="s">
        <v>23</v>
      </c>
      <c r="B37" s="246">
        <v>1773.3024416325075</v>
      </c>
      <c r="C37" s="247">
        <v>-2705.4001069328106</v>
      </c>
      <c r="D37" s="248">
        <v>-932.097665300303</v>
      </c>
    </row>
    <row r="38" spans="1:4" ht="15">
      <c r="A38" s="238" t="s">
        <v>78</v>
      </c>
      <c r="B38" s="246">
        <v>77168.06273391552</v>
      </c>
      <c r="C38" s="247">
        <v>-61199.42969167706</v>
      </c>
      <c r="D38" s="248">
        <v>15968.63304223846</v>
      </c>
    </row>
    <row r="39" spans="1:4" ht="15">
      <c r="A39" s="238" t="s">
        <v>24</v>
      </c>
      <c r="B39" s="246">
        <v>68157.19123150953</v>
      </c>
      <c r="C39" s="247">
        <v>-44473.35590803778</v>
      </c>
      <c r="D39" s="248">
        <v>23683.83532347175</v>
      </c>
    </row>
    <row r="40" spans="1:4" ht="15">
      <c r="A40" s="238" t="s">
        <v>131</v>
      </c>
      <c r="B40" s="246">
        <v>59010.871502405986</v>
      </c>
      <c r="C40" s="247">
        <v>-95323.47175191587</v>
      </c>
      <c r="D40" s="248">
        <v>-36312.60024950989</v>
      </c>
    </row>
    <row r="41" spans="1:4" ht="15">
      <c r="A41" s="238" t="s">
        <v>132</v>
      </c>
      <c r="B41" s="246">
        <v>-956873.997504901</v>
      </c>
      <c r="C41" s="247">
        <v>942765.9953662448</v>
      </c>
      <c r="D41" s="248">
        <v>-14108.002138656211</v>
      </c>
    </row>
    <row r="42" spans="1:4" ht="15">
      <c r="A42" s="242" t="s">
        <v>133</v>
      </c>
      <c r="B42" s="243">
        <v>9284018.891463198</v>
      </c>
      <c r="C42" s="244">
        <v>-7248274.817323116</v>
      </c>
      <c r="D42" s="245">
        <v>2035744.074140082</v>
      </c>
    </row>
  </sheetData>
  <sheetProtection/>
  <mergeCells count="3">
    <mergeCell ref="B2:D2"/>
    <mergeCell ref="E2:G2"/>
    <mergeCell ref="B23:D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O8"/>
  <sheetViews>
    <sheetView showGridLines="0" zoomScalePageLayoutView="0" workbookViewId="0" topLeftCell="A1">
      <selection activeCell="J20" sqref="J20"/>
    </sheetView>
  </sheetViews>
  <sheetFormatPr defaultColWidth="11.421875" defaultRowHeight="15"/>
  <cols>
    <col min="1" max="1" width="13.57421875" style="0" bestFit="1" customWidth="1"/>
    <col min="2" max="15" width="8.57421875" style="0" customWidth="1"/>
  </cols>
  <sheetData>
    <row r="1" spans="1:15" ht="15">
      <c r="A1" s="225" t="s">
        <v>119</v>
      </c>
      <c r="B1" s="144" t="s">
        <v>0</v>
      </c>
      <c r="C1" s="144"/>
      <c r="D1" s="144" t="s">
        <v>1</v>
      </c>
      <c r="E1" s="144"/>
      <c r="F1" s="144" t="s">
        <v>21</v>
      </c>
      <c r="G1" s="144"/>
      <c r="H1" s="144" t="s">
        <v>20</v>
      </c>
      <c r="I1" s="144"/>
      <c r="J1" s="144"/>
      <c r="K1" s="144"/>
      <c r="L1" s="144" t="s">
        <v>2</v>
      </c>
      <c r="M1" s="144"/>
      <c r="N1" s="144" t="s">
        <v>3</v>
      </c>
      <c r="O1" s="144"/>
    </row>
    <row r="2" spans="1:15" ht="15">
      <c r="A2" s="226" t="s">
        <v>81</v>
      </c>
      <c r="B2" s="413" t="s">
        <v>4</v>
      </c>
      <c r="C2" s="413"/>
      <c r="D2" s="413" t="s">
        <v>5</v>
      </c>
      <c r="E2" s="413"/>
      <c r="F2" s="413" t="s">
        <v>6</v>
      </c>
      <c r="G2" s="413"/>
      <c r="H2" s="413" t="s">
        <v>8</v>
      </c>
      <c r="I2" s="413"/>
      <c r="J2" s="413" t="s">
        <v>7</v>
      </c>
      <c r="K2" s="413"/>
      <c r="L2" s="413" t="s">
        <v>11</v>
      </c>
      <c r="M2" s="413"/>
      <c r="N2" s="413"/>
      <c r="O2" s="413"/>
    </row>
    <row r="3" spans="1:15" ht="15">
      <c r="A3" s="148"/>
      <c r="B3" s="148" t="s">
        <v>81</v>
      </c>
      <c r="C3" s="148" t="s">
        <v>82</v>
      </c>
      <c r="D3" s="148" t="s">
        <v>81</v>
      </c>
      <c r="E3" s="148" t="s">
        <v>82</v>
      </c>
      <c r="F3" s="148" t="s">
        <v>81</v>
      </c>
      <c r="G3" s="148" t="s">
        <v>82</v>
      </c>
      <c r="H3" s="148" t="s">
        <v>81</v>
      </c>
      <c r="I3" s="148" t="s">
        <v>82</v>
      </c>
      <c r="J3" s="148" t="s">
        <v>81</v>
      </c>
      <c r="K3" s="148" t="s">
        <v>82</v>
      </c>
      <c r="L3" s="148" t="s">
        <v>81</v>
      </c>
      <c r="M3" s="148" t="s">
        <v>82</v>
      </c>
      <c r="N3" s="148" t="s">
        <v>81</v>
      </c>
      <c r="O3" s="148" t="s">
        <v>82</v>
      </c>
    </row>
    <row r="4" spans="1:15" ht="15">
      <c r="A4" s="100" t="s">
        <v>120</v>
      </c>
      <c r="B4" s="227">
        <v>0.2733989876440375</v>
      </c>
      <c r="C4" s="227">
        <v>0.26893883147116765</v>
      </c>
      <c r="D4" s="227">
        <v>0.4470509879375416</v>
      </c>
      <c r="E4" s="227">
        <v>0.4351467536317818</v>
      </c>
      <c r="F4" s="227">
        <v>0.3717668488160291</v>
      </c>
      <c r="G4" s="227">
        <v>0.37637885127424875</v>
      </c>
      <c r="H4" s="227">
        <v>0.40860589190443053</v>
      </c>
      <c r="I4" s="228">
        <v>0.41093539291406156</v>
      </c>
      <c r="J4" s="227">
        <v>0.3556581986143187</v>
      </c>
      <c r="K4" s="227">
        <v>0.33303741280913124</v>
      </c>
      <c r="L4" s="227">
        <v>0.33490288404944085</v>
      </c>
      <c r="M4" s="227">
        <v>0.33679017317760773</v>
      </c>
      <c r="N4" s="227">
        <v>0.36600321686786264</v>
      </c>
      <c r="O4" s="227">
        <v>0.3607138328054003</v>
      </c>
    </row>
    <row r="5" spans="1:15" ht="15">
      <c r="A5" s="100" t="s">
        <v>121</v>
      </c>
      <c r="B5" s="227">
        <v>0.17811591769469312</v>
      </c>
      <c r="C5" s="227">
        <v>0.19166636523482147</v>
      </c>
      <c r="D5" s="227">
        <v>0.07311477836157775</v>
      </c>
      <c r="E5" s="227">
        <v>0.0773050696709161</v>
      </c>
      <c r="F5" s="227">
        <v>0.16775956284153004</v>
      </c>
      <c r="G5" s="227">
        <v>0.17801445416508177</v>
      </c>
      <c r="H5" s="227">
        <v>0.08281141266527488</v>
      </c>
      <c r="I5" s="227">
        <v>0.08127988230967267</v>
      </c>
      <c r="J5" s="227">
        <v>0.10696487176370488</v>
      </c>
      <c r="K5" s="227">
        <v>0.10374128091312619</v>
      </c>
      <c r="L5" s="227">
        <v>0.06650971159505592</v>
      </c>
      <c r="M5" s="227">
        <v>0.06403544099879178</v>
      </c>
      <c r="N5" s="227">
        <v>0.1086027010383758</v>
      </c>
      <c r="O5" s="227">
        <v>0.11182293142514896</v>
      </c>
    </row>
    <row r="6" spans="1:15" ht="15">
      <c r="A6" s="100" t="s">
        <v>122</v>
      </c>
      <c r="B6" s="227">
        <v>0.3140187503864364</v>
      </c>
      <c r="C6" s="227">
        <v>0.304351014976255</v>
      </c>
      <c r="D6" s="227">
        <v>0.24561533338266855</v>
      </c>
      <c r="E6" s="227">
        <v>0.24073525051882597</v>
      </c>
      <c r="F6" s="227">
        <v>0.22477231329690345</v>
      </c>
      <c r="G6" s="227">
        <v>0.22327881323697224</v>
      </c>
      <c r="H6" s="227">
        <v>0.18939921131987938</v>
      </c>
      <c r="I6" s="227">
        <v>0.19357606963344368</v>
      </c>
      <c r="J6" s="227">
        <v>0.18475750577367206</v>
      </c>
      <c r="K6" s="227">
        <v>0.17336715282181356</v>
      </c>
      <c r="L6" s="227">
        <v>0.16146752991956054</v>
      </c>
      <c r="M6" s="227">
        <v>0.16139750302053968</v>
      </c>
      <c r="N6" s="227">
        <v>0.22571552724313604</v>
      </c>
      <c r="O6" s="227">
        <v>0.22156955166232506</v>
      </c>
    </row>
    <row r="7" spans="1:15" ht="15">
      <c r="A7" s="100" t="s">
        <v>19</v>
      </c>
      <c r="B7" s="227">
        <v>0.23446634427483287</v>
      </c>
      <c r="C7" s="227">
        <v>0.23504378831775594</v>
      </c>
      <c r="D7" s="227">
        <v>0.2342189003182121</v>
      </c>
      <c r="E7" s="229">
        <v>0.24681292617847614</v>
      </c>
      <c r="F7" s="227">
        <v>0.23570127504553734</v>
      </c>
      <c r="G7" s="227">
        <v>0.2223278813236972</v>
      </c>
      <c r="H7" s="227">
        <v>0.3191834841104152</v>
      </c>
      <c r="I7" s="227">
        <v>0.3142086551428221</v>
      </c>
      <c r="J7" s="227">
        <v>0.35261942384830436</v>
      </c>
      <c r="K7" s="227">
        <v>0.389854153455929</v>
      </c>
      <c r="L7" s="227">
        <v>0.4371198744359427</v>
      </c>
      <c r="M7" s="227">
        <v>0.4377768828030608</v>
      </c>
      <c r="N7" s="227">
        <v>0.29967855485062556</v>
      </c>
      <c r="O7" s="227">
        <v>0.30589368410712564</v>
      </c>
    </row>
    <row r="8" spans="1:15" ht="15">
      <c r="A8" s="151" t="s">
        <v>3</v>
      </c>
      <c r="B8" s="230">
        <v>1</v>
      </c>
      <c r="C8" s="230">
        <v>1</v>
      </c>
      <c r="D8" s="230">
        <v>1</v>
      </c>
      <c r="E8" s="230">
        <v>1</v>
      </c>
      <c r="F8" s="230">
        <v>1</v>
      </c>
      <c r="G8" s="230">
        <v>0.9999999999999999</v>
      </c>
      <c r="H8" s="230">
        <v>1</v>
      </c>
      <c r="I8" s="230">
        <v>1</v>
      </c>
      <c r="J8" s="230">
        <v>1</v>
      </c>
      <c r="K8" s="230">
        <v>1</v>
      </c>
      <c r="L8" s="230">
        <v>1</v>
      </c>
      <c r="M8" s="230">
        <v>1</v>
      </c>
      <c r="N8" s="230">
        <v>1</v>
      </c>
      <c r="O8" s="230">
        <v>1</v>
      </c>
    </row>
  </sheetData>
  <sheetProtection/>
  <mergeCells count="7">
    <mergeCell ref="N2:O2"/>
    <mergeCell ref="B2:C2"/>
    <mergeCell ref="D2:E2"/>
    <mergeCell ref="F2:G2"/>
    <mergeCell ref="H2:I2"/>
    <mergeCell ref="J2:K2"/>
    <mergeCell ref="L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W12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57421875" style="341" customWidth="1"/>
    <col min="2" max="2" width="2.8515625" style="341" customWidth="1"/>
    <col min="3" max="3" width="53.8515625" style="341" customWidth="1"/>
    <col min="4" max="4" width="16.7109375" style="341" bestFit="1" customWidth="1"/>
    <col min="5" max="5" width="16.421875" style="341" bestFit="1" customWidth="1"/>
    <col min="6" max="6" width="16.421875" style="341" hidden="1" customWidth="1"/>
    <col min="7" max="7" width="16.421875" style="341" customWidth="1"/>
    <col min="8" max="8" width="16.421875" style="341" bestFit="1" customWidth="1"/>
    <col min="9" max="9" width="16.421875" style="341" hidden="1" customWidth="1"/>
    <col min="10" max="10" width="17.28125" style="341" bestFit="1" customWidth="1"/>
    <col min="11" max="11" width="16.421875" style="341" bestFit="1" customWidth="1"/>
    <col min="12" max="12" width="16.421875" style="341" hidden="1" customWidth="1"/>
    <col min="13" max="13" width="16.28125" style="341" bestFit="1" customWidth="1"/>
    <col min="14" max="14" width="16.421875" style="341" bestFit="1" customWidth="1"/>
    <col min="15" max="15" width="16.421875" style="341" hidden="1" customWidth="1"/>
    <col min="16" max="16" width="16.28125" style="341" customWidth="1"/>
    <col min="17" max="17" width="16.7109375" style="341" bestFit="1" customWidth="1"/>
    <col min="18" max="18" width="13.57421875" style="341" hidden="1" customWidth="1"/>
    <col min="19" max="19" width="8.28125" style="341" hidden="1" customWidth="1"/>
    <col min="20" max="20" width="12.00390625" style="341" bestFit="1" customWidth="1"/>
    <col min="21" max="21" width="13.421875" style="341" bestFit="1" customWidth="1"/>
    <col min="22" max="22" width="11.421875" style="341" customWidth="1"/>
    <col min="23" max="23" width="13.8515625" style="341" bestFit="1" customWidth="1"/>
    <col min="24" max="16384" width="11.421875" style="341" customWidth="1"/>
  </cols>
  <sheetData>
    <row r="2" ht="21" customHeight="1">
      <c r="P2" s="342"/>
    </row>
    <row r="3" spans="2:16" ht="25.5" customHeight="1">
      <c r="B3" s="425" t="s">
        <v>339</v>
      </c>
      <c r="C3" s="426"/>
      <c r="D3" s="422" t="s">
        <v>340</v>
      </c>
      <c r="E3" s="423"/>
      <c r="F3" s="424"/>
      <c r="G3" s="422" t="s">
        <v>341</v>
      </c>
      <c r="H3" s="423"/>
      <c r="I3" s="424"/>
      <c r="J3" s="422" t="s">
        <v>342</v>
      </c>
      <c r="K3" s="423"/>
      <c r="L3" s="424"/>
      <c r="M3" s="422" t="s">
        <v>343</v>
      </c>
      <c r="N3" s="423"/>
      <c r="O3" s="424"/>
      <c r="P3" s="342"/>
    </row>
    <row r="4" spans="2:16" ht="12" customHeight="1">
      <c r="B4" s="427" t="s">
        <v>344</v>
      </c>
      <c r="C4" s="428"/>
      <c r="D4" s="343">
        <v>41912</v>
      </c>
      <c r="E4" s="344">
        <v>41639</v>
      </c>
      <c r="F4" s="344">
        <v>41274</v>
      </c>
      <c r="G4" s="343">
        <f aca="true" t="shared" si="0" ref="G4:M4">+D4</f>
        <v>41912</v>
      </c>
      <c r="H4" s="344">
        <f t="shared" si="0"/>
        <v>41639</v>
      </c>
      <c r="I4" s="344">
        <f t="shared" si="0"/>
        <v>41274</v>
      </c>
      <c r="J4" s="343">
        <f t="shared" si="0"/>
        <v>41912</v>
      </c>
      <c r="K4" s="344">
        <f t="shared" si="0"/>
        <v>41639</v>
      </c>
      <c r="L4" s="344">
        <f t="shared" si="0"/>
        <v>41274</v>
      </c>
      <c r="M4" s="343">
        <f t="shared" si="0"/>
        <v>41912</v>
      </c>
      <c r="N4" s="344">
        <f>+K4</f>
        <v>41639</v>
      </c>
      <c r="O4" s="344">
        <f>+L4</f>
        <v>41274</v>
      </c>
      <c r="P4" s="342"/>
    </row>
    <row r="5" spans="2:16" ht="12">
      <c r="B5" s="429"/>
      <c r="C5" s="430"/>
      <c r="D5" s="345" t="s">
        <v>345</v>
      </c>
      <c r="E5" s="346" t="s">
        <v>345</v>
      </c>
      <c r="F5" s="346" t="s">
        <v>345</v>
      </c>
      <c r="G5" s="345" t="s">
        <v>345</v>
      </c>
      <c r="H5" s="346" t="str">
        <f>+E5</f>
        <v>M$</v>
      </c>
      <c r="I5" s="346" t="s">
        <v>345</v>
      </c>
      <c r="J5" s="345" t="s">
        <v>345</v>
      </c>
      <c r="K5" s="346" t="str">
        <f>+H5</f>
        <v>M$</v>
      </c>
      <c r="L5" s="346" t="s">
        <v>345</v>
      </c>
      <c r="M5" s="345" t="s">
        <v>345</v>
      </c>
      <c r="N5" s="346" t="str">
        <f>+K5</f>
        <v>M$</v>
      </c>
      <c r="O5" s="346" t="s">
        <v>345</v>
      </c>
      <c r="P5" s="342"/>
    </row>
    <row r="6" spans="2:16" ht="12">
      <c r="B6" s="347" t="s">
        <v>346</v>
      </c>
      <c r="D6" s="348">
        <f>SUM(D7:D13)</f>
        <v>1425554209</v>
      </c>
      <c r="E6" s="349">
        <v>1156230094</v>
      </c>
      <c r="F6" s="349">
        <v>959618767</v>
      </c>
      <c r="G6" s="348">
        <f aca="true" t="shared" si="1" ref="G6:O6">SUM(G7:G13)</f>
        <v>1430084572</v>
      </c>
      <c r="H6" s="349">
        <v>1211608943</v>
      </c>
      <c r="I6" s="349">
        <v>961835357</v>
      </c>
      <c r="J6" s="348">
        <f t="shared" si="1"/>
        <v>560669596</v>
      </c>
      <c r="K6" s="349">
        <v>1528376244</v>
      </c>
      <c r="L6" s="349">
        <v>368734806</v>
      </c>
      <c r="M6" s="348">
        <f t="shared" si="1"/>
        <v>3416308377</v>
      </c>
      <c r="N6" s="349">
        <f t="shared" si="1"/>
        <v>3896215281</v>
      </c>
      <c r="O6" s="349">
        <f t="shared" si="1"/>
        <v>2290188930</v>
      </c>
      <c r="P6" s="342"/>
    </row>
    <row r="7" spans="2:23" ht="12">
      <c r="B7" s="350"/>
      <c r="C7" s="351" t="s">
        <v>347</v>
      </c>
      <c r="D7" s="348">
        <v>495428622</v>
      </c>
      <c r="E7" s="352">
        <v>374022497</v>
      </c>
      <c r="F7" s="352">
        <v>310058657</v>
      </c>
      <c r="G7" s="348">
        <v>227889944</v>
      </c>
      <c r="H7" s="352">
        <v>255290795</v>
      </c>
      <c r="I7" s="352">
        <v>226918092</v>
      </c>
      <c r="J7" s="348">
        <v>665950622</v>
      </c>
      <c r="K7" s="352">
        <v>977074277</v>
      </c>
      <c r="L7" s="352">
        <v>278855312</v>
      </c>
      <c r="M7" s="348">
        <f aca="true" t="shared" si="2" ref="M7:O13">+D7+G7+J7</f>
        <v>1389269188</v>
      </c>
      <c r="N7" s="352">
        <f t="shared" si="2"/>
        <v>1606387569</v>
      </c>
      <c r="O7" s="352">
        <f t="shared" si="2"/>
        <v>815832061</v>
      </c>
      <c r="P7" s="342"/>
      <c r="R7" s="353"/>
      <c r="S7" s="353"/>
      <c r="U7" s="353"/>
      <c r="V7" s="353"/>
      <c r="W7" s="353"/>
    </row>
    <row r="8" spans="2:18" ht="12">
      <c r="B8" s="350"/>
      <c r="C8" s="351" t="s">
        <v>348</v>
      </c>
      <c r="D8" s="348">
        <v>62199538</v>
      </c>
      <c r="E8" s="352">
        <v>50768162</v>
      </c>
      <c r="F8" s="352">
        <v>58019211</v>
      </c>
      <c r="G8" s="348">
        <v>32544637</v>
      </c>
      <c r="H8" s="352">
        <v>94069869</v>
      </c>
      <c r="I8" s="352">
        <v>47888142</v>
      </c>
      <c r="J8" s="348">
        <v>59303199</v>
      </c>
      <c r="K8" s="352">
        <v>636191406</v>
      </c>
      <c r="L8" s="352">
        <v>88593445</v>
      </c>
      <c r="M8" s="348">
        <f t="shared" si="2"/>
        <v>154047374</v>
      </c>
      <c r="N8" s="352">
        <f t="shared" si="2"/>
        <v>781029437</v>
      </c>
      <c r="O8" s="352">
        <f t="shared" si="2"/>
        <v>194500798</v>
      </c>
      <c r="P8" s="342"/>
      <c r="R8" s="353"/>
    </row>
    <row r="9" spans="2:18" ht="12">
      <c r="B9" s="350"/>
      <c r="C9" s="351" t="s">
        <v>349</v>
      </c>
      <c r="D9" s="348">
        <v>50109537</v>
      </c>
      <c r="E9" s="352">
        <v>58112923</v>
      </c>
      <c r="F9" s="352">
        <v>29818737</v>
      </c>
      <c r="G9" s="348">
        <v>92877552</v>
      </c>
      <c r="H9" s="352">
        <v>79785042</v>
      </c>
      <c r="I9" s="352">
        <v>71242062</v>
      </c>
      <c r="J9" s="348">
        <v>4657061</v>
      </c>
      <c r="K9" s="352">
        <v>3699327</v>
      </c>
      <c r="L9" s="352">
        <v>2315912</v>
      </c>
      <c r="M9" s="348">
        <f t="shared" si="2"/>
        <v>147644150</v>
      </c>
      <c r="N9" s="352">
        <f t="shared" si="2"/>
        <v>141597292</v>
      </c>
      <c r="O9" s="352">
        <f t="shared" si="2"/>
        <v>103376711</v>
      </c>
      <c r="P9" s="342"/>
      <c r="R9" s="353"/>
    </row>
    <row r="10" spans="2:18" ht="12">
      <c r="B10" s="350"/>
      <c r="C10" s="351" t="s">
        <v>350</v>
      </c>
      <c r="D10" s="348">
        <v>394555741</v>
      </c>
      <c r="E10" s="352">
        <v>306092926</v>
      </c>
      <c r="F10" s="352">
        <v>251736921</v>
      </c>
      <c r="G10" s="348">
        <v>948832219</v>
      </c>
      <c r="H10" s="352">
        <v>729532108</v>
      </c>
      <c r="I10" s="352">
        <v>580986390</v>
      </c>
      <c r="J10" s="348">
        <v>3993829</v>
      </c>
      <c r="K10" s="352">
        <v>9638847</v>
      </c>
      <c r="L10" s="352">
        <v>14067800</v>
      </c>
      <c r="M10" s="348">
        <f t="shared" si="2"/>
        <v>1347381789</v>
      </c>
      <c r="N10" s="352">
        <f t="shared" si="2"/>
        <v>1045263881</v>
      </c>
      <c r="O10" s="352">
        <f t="shared" si="2"/>
        <v>846791111</v>
      </c>
      <c r="P10" s="342"/>
      <c r="R10" s="353"/>
    </row>
    <row r="11" spans="2:18" ht="12">
      <c r="B11" s="350"/>
      <c r="C11" s="351" t="s">
        <v>351</v>
      </c>
      <c r="D11" s="348">
        <v>181606560</v>
      </c>
      <c r="E11" s="352">
        <v>146150489</v>
      </c>
      <c r="F11" s="352">
        <v>94261112</v>
      </c>
      <c r="G11" s="348">
        <v>40254207</v>
      </c>
      <c r="H11" s="352">
        <v>18210862</v>
      </c>
      <c r="I11" s="352">
        <v>4182943</v>
      </c>
      <c r="J11" s="348">
        <v>-195234053</v>
      </c>
      <c r="K11" s="352">
        <v>-130341777</v>
      </c>
      <c r="L11" s="352">
        <v>-50873773</v>
      </c>
      <c r="M11" s="348">
        <f t="shared" si="2"/>
        <v>26626714</v>
      </c>
      <c r="N11" s="352">
        <f t="shared" si="2"/>
        <v>34019574</v>
      </c>
      <c r="O11" s="352">
        <f t="shared" si="2"/>
        <v>47570282</v>
      </c>
      <c r="P11" s="342"/>
      <c r="R11" s="353"/>
    </row>
    <row r="12" spans="2:18" ht="12">
      <c r="B12" s="350"/>
      <c r="C12" s="351" t="s">
        <v>352</v>
      </c>
      <c r="D12" s="348">
        <v>82732534</v>
      </c>
      <c r="E12" s="352">
        <v>53275768</v>
      </c>
      <c r="F12" s="352">
        <v>59387769</v>
      </c>
      <c r="G12" s="348">
        <v>51224360</v>
      </c>
      <c r="H12" s="352">
        <v>19671824</v>
      </c>
      <c r="I12" s="352">
        <v>12859884</v>
      </c>
      <c r="J12" s="348">
        <v>4038566</v>
      </c>
      <c r="K12" s="352">
        <v>4835163</v>
      </c>
      <c r="L12" s="352">
        <v>4315432</v>
      </c>
      <c r="M12" s="348">
        <f t="shared" si="2"/>
        <v>137995460</v>
      </c>
      <c r="N12" s="352">
        <f t="shared" si="2"/>
        <v>77782755</v>
      </c>
      <c r="O12" s="352">
        <f t="shared" si="2"/>
        <v>76563085</v>
      </c>
      <c r="P12" s="342"/>
      <c r="R12" s="353"/>
    </row>
    <row r="13" spans="2:18" ht="12">
      <c r="B13" s="350"/>
      <c r="C13" s="351" t="s">
        <v>353</v>
      </c>
      <c r="D13" s="348">
        <v>158921677</v>
      </c>
      <c r="E13" s="352">
        <v>167807329</v>
      </c>
      <c r="F13" s="352">
        <v>156336360</v>
      </c>
      <c r="G13" s="348">
        <v>36461653</v>
      </c>
      <c r="H13" s="352">
        <v>15048443</v>
      </c>
      <c r="I13" s="352">
        <v>17757844</v>
      </c>
      <c r="J13" s="348">
        <v>17960372</v>
      </c>
      <c r="K13" s="352">
        <v>27279001</v>
      </c>
      <c r="L13" s="352">
        <v>31460678</v>
      </c>
      <c r="M13" s="348">
        <f t="shared" si="2"/>
        <v>213343702</v>
      </c>
      <c r="N13" s="352">
        <f t="shared" si="2"/>
        <v>210134773</v>
      </c>
      <c r="O13" s="352">
        <f t="shared" si="2"/>
        <v>205554882</v>
      </c>
      <c r="P13" s="342"/>
      <c r="R13" s="353"/>
    </row>
    <row r="14" ht="7.5" customHeight="1"/>
    <row r="15" spans="2:16" ht="36">
      <c r="B15" s="350"/>
      <c r="C15" s="354" t="s">
        <v>354</v>
      </c>
      <c r="D15" s="348">
        <v>0</v>
      </c>
      <c r="E15" s="352">
        <v>0</v>
      </c>
      <c r="F15" s="352">
        <v>0</v>
      </c>
      <c r="G15" s="348">
        <v>0</v>
      </c>
      <c r="H15" s="352">
        <v>0</v>
      </c>
      <c r="I15" s="352">
        <v>0</v>
      </c>
      <c r="J15" s="348">
        <v>0</v>
      </c>
      <c r="K15" s="352">
        <v>0</v>
      </c>
      <c r="L15" s="352">
        <v>0</v>
      </c>
      <c r="M15" s="348">
        <f>+D15+G15+J15</f>
        <v>0</v>
      </c>
      <c r="N15" s="352"/>
      <c r="O15" s="352">
        <f>+F15+I15+L15</f>
        <v>0</v>
      </c>
      <c r="P15" s="342"/>
    </row>
    <row r="17" spans="2:16" ht="12">
      <c r="B17" s="355" t="s">
        <v>355</v>
      </c>
      <c r="D17" s="348">
        <f>SUM(D18:D27)</f>
        <v>6975909951</v>
      </c>
      <c r="E17" s="349">
        <v>6389895430</v>
      </c>
      <c r="F17" s="349">
        <v>6150028975</v>
      </c>
      <c r="G17" s="348">
        <f aca="true" t="shared" si="3" ref="G17:O17">SUM(G18:G27)</f>
        <v>5141989177</v>
      </c>
      <c r="H17" s="349">
        <v>4697158034</v>
      </c>
      <c r="I17" s="349">
        <v>4610641392</v>
      </c>
      <c r="J17" s="348">
        <f t="shared" si="3"/>
        <v>222122685</v>
      </c>
      <c r="K17" s="349">
        <v>194395562</v>
      </c>
      <c r="L17" s="349">
        <v>195633005</v>
      </c>
      <c r="M17" s="348">
        <f t="shared" si="3"/>
        <v>12340021813</v>
      </c>
      <c r="N17" s="349">
        <f t="shared" si="3"/>
        <v>11281449026</v>
      </c>
      <c r="O17" s="349">
        <f t="shared" si="3"/>
        <v>10956303372</v>
      </c>
      <c r="P17" s="342"/>
    </row>
    <row r="18" spans="2:18" ht="12">
      <c r="B18" s="350"/>
      <c r="C18" s="351" t="s">
        <v>356</v>
      </c>
      <c r="D18" s="348">
        <v>4505570</v>
      </c>
      <c r="E18" s="352">
        <v>4061439</v>
      </c>
      <c r="F18" s="352">
        <v>33304991</v>
      </c>
      <c r="G18" s="348">
        <v>480956220</v>
      </c>
      <c r="H18" s="352">
        <v>452585368</v>
      </c>
      <c r="I18" s="352">
        <v>378529773</v>
      </c>
      <c r="J18" s="348">
        <v>29416250</v>
      </c>
      <c r="K18" s="352">
        <v>34889611</v>
      </c>
      <c r="L18" s="352">
        <v>27183342</v>
      </c>
      <c r="M18" s="348">
        <f aca="true" t="shared" si="4" ref="M18:O27">+D18+G18+J18</f>
        <v>514878040</v>
      </c>
      <c r="N18" s="352">
        <f t="shared" si="4"/>
        <v>491536418</v>
      </c>
      <c r="O18" s="352">
        <f t="shared" si="4"/>
        <v>439018106</v>
      </c>
      <c r="P18" s="342"/>
      <c r="R18" s="353"/>
    </row>
    <row r="19" spans="2:18" ht="12">
      <c r="B19" s="350"/>
      <c r="C19" s="351" t="s">
        <v>357</v>
      </c>
      <c r="D19" s="348">
        <v>38673214</v>
      </c>
      <c r="E19" s="352">
        <v>24308809</v>
      </c>
      <c r="F19" s="352">
        <v>26350199</v>
      </c>
      <c r="G19" s="348">
        <v>58729257</v>
      </c>
      <c r="H19" s="352">
        <v>59599963</v>
      </c>
      <c r="I19" s="352">
        <v>61314310</v>
      </c>
      <c r="J19" s="348">
        <v>4122361</v>
      </c>
      <c r="K19" s="352">
        <v>183053</v>
      </c>
      <c r="L19" s="352">
        <v>123850</v>
      </c>
      <c r="M19" s="348">
        <f t="shared" si="4"/>
        <v>101524832</v>
      </c>
      <c r="N19" s="352">
        <f t="shared" si="4"/>
        <v>84091825</v>
      </c>
      <c r="O19" s="352">
        <f t="shared" si="4"/>
        <v>87788359</v>
      </c>
      <c r="P19" s="342"/>
      <c r="R19" s="353"/>
    </row>
    <row r="20" spans="2:18" ht="12">
      <c r="B20" s="350"/>
      <c r="C20" s="351" t="s">
        <v>358</v>
      </c>
      <c r="D20" s="348">
        <v>178356273</v>
      </c>
      <c r="E20" s="352">
        <v>167646689</v>
      </c>
      <c r="F20" s="352">
        <v>150483725</v>
      </c>
      <c r="G20" s="348">
        <v>61904779</v>
      </c>
      <c r="H20" s="352">
        <v>54579139</v>
      </c>
      <c r="I20" s="352">
        <v>51731291</v>
      </c>
      <c r="J20" s="348">
        <v>854178</v>
      </c>
      <c r="K20" s="352">
        <v>819845</v>
      </c>
      <c r="L20" s="352">
        <v>685326</v>
      </c>
      <c r="M20" s="348">
        <f t="shared" si="4"/>
        <v>241115230</v>
      </c>
      <c r="N20" s="352">
        <f t="shared" si="4"/>
        <v>223045673</v>
      </c>
      <c r="O20" s="352">
        <f t="shared" si="4"/>
        <v>202900342</v>
      </c>
      <c r="P20" s="342"/>
      <c r="R20" s="353"/>
    </row>
    <row r="21" spans="2:18" ht="12">
      <c r="B21" s="350"/>
      <c r="C21" s="351" t="s">
        <v>359</v>
      </c>
      <c r="D21" s="348">
        <v>0</v>
      </c>
      <c r="E21" s="352">
        <v>0</v>
      </c>
      <c r="F21" s="352">
        <v>0</v>
      </c>
      <c r="G21" s="348">
        <v>441047</v>
      </c>
      <c r="H21" s="352">
        <v>0</v>
      </c>
      <c r="I21" s="352">
        <v>99044</v>
      </c>
      <c r="J21" s="348">
        <v>0</v>
      </c>
      <c r="K21" s="352">
        <v>0</v>
      </c>
      <c r="L21" s="352">
        <v>-99044</v>
      </c>
      <c r="M21" s="348">
        <f t="shared" si="4"/>
        <v>441047</v>
      </c>
      <c r="N21" s="352">
        <f t="shared" si="4"/>
        <v>0</v>
      </c>
      <c r="O21" s="352">
        <f t="shared" si="4"/>
        <v>0</v>
      </c>
      <c r="P21" s="342"/>
      <c r="R21" s="353"/>
    </row>
    <row r="22" spans="2:18" ht="12">
      <c r="B22" s="350"/>
      <c r="C22" s="351" t="s">
        <v>360</v>
      </c>
      <c r="D22" s="348">
        <v>668346628</v>
      </c>
      <c r="E22" s="352">
        <v>770150147</v>
      </c>
      <c r="F22" s="352">
        <v>764206038</v>
      </c>
      <c r="G22" s="348">
        <v>597944110</v>
      </c>
      <c r="H22" s="352">
        <v>585268211</v>
      </c>
      <c r="I22" s="352">
        <v>544289536</v>
      </c>
      <c r="J22" s="348">
        <v>-1122212952</v>
      </c>
      <c r="K22" s="352">
        <v>-1107337478</v>
      </c>
      <c r="L22" s="352">
        <v>-1093978229</v>
      </c>
      <c r="M22" s="348">
        <f t="shared" si="4"/>
        <v>144077786</v>
      </c>
      <c r="N22" s="352">
        <f t="shared" si="4"/>
        <v>248080880</v>
      </c>
      <c r="O22" s="352">
        <f t="shared" si="4"/>
        <v>214517345</v>
      </c>
      <c r="P22" s="342"/>
      <c r="R22" s="353"/>
    </row>
    <row r="23" spans="2:18" ht="12">
      <c r="B23" s="350"/>
      <c r="C23" s="351" t="s">
        <v>361</v>
      </c>
      <c r="D23" s="348">
        <v>55009627</v>
      </c>
      <c r="E23" s="352">
        <v>51842981</v>
      </c>
      <c r="F23" s="352">
        <v>49048386</v>
      </c>
      <c r="G23" s="348">
        <v>1198813846</v>
      </c>
      <c r="H23" s="352">
        <v>1091372309</v>
      </c>
      <c r="I23" s="352">
        <v>1138047176</v>
      </c>
      <c r="J23" s="348">
        <v>31457081</v>
      </c>
      <c r="K23" s="352">
        <v>30345071</v>
      </c>
      <c r="L23" s="352">
        <v>14906949</v>
      </c>
      <c r="M23" s="348">
        <f t="shared" si="4"/>
        <v>1285280554</v>
      </c>
      <c r="N23" s="352">
        <f t="shared" si="4"/>
        <v>1173560361</v>
      </c>
      <c r="O23" s="352">
        <f t="shared" si="4"/>
        <v>1202002511</v>
      </c>
      <c r="P23" s="342"/>
      <c r="R23" s="353"/>
    </row>
    <row r="24" spans="2:18" ht="12">
      <c r="B24" s="350"/>
      <c r="C24" s="351" t="s">
        <v>362</v>
      </c>
      <c r="D24" s="348">
        <v>108921559</v>
      </c>
      <c r="E24" s="352">
        <v>100096198</v>
      </c>
      <c r="F24" s="352">
        <v>101747086</v>
      </c>
      <c r="G24" s="348">
        <v>107148556</v>
      </c>
      <c r="H24" s="352">
        <v>97464272</v>
      </c>
      <c r="I24" s="352">
        <v>102245125</v>
      </c>
      <c r="J24" s="348">
        <v>1206718891</v>
      </c>
      <c r="K24" s="352">
        <v>1174759858</v>
      </c>
      <c r="L24" s="352">
        <v>1187681741</v>
      </c>
      <c r="M24" s="348">
        <f t="shared" si="4"/>
        <v>1422789006</v>
      </c>
      <c r="N24" s="352">
        <f t="shared" si="4"/>
        <v>1372320328</v>
      </c>
      <c r="O24" s="352">
        <f t="shared" si="4"/>
        <v>1391673952</v>
      </c>
      <c r="P24" s="342"/>
      <c r="R24" s="353"/>
    </row>
    <row r="25" spans="2:18" ht="12">
      <c r="B25" s="350"/>
      <c r="C25" s="351" t="s">
        <v>363</v>
      </c>
      <c r="D25" s="348">
        <v>5797843681</v>
      </c>
      <c r="E25" s="352">
        <v>5155570775</v>
      </c>
      <c r="F25" s="352">
        <v>4886974757</v>
      </c>
      <c r="G25" s="348">
        <v>2518489051</v>
      </c>
      <c r="H25" s="352">
        <v>2285222824</v>
      </c>
      <c r="I25" s="352">
        <v>2167955233</v>
      </c>
      <c r="J25" s="348">
        <v>-5677796</v>
      </c>
      <c r="K25" s="352">
        <v>-6994874</v>
      </c>
      <c r="L25" s="352">
        <v>-5006419</v>
      </c>
      <c r="M25" s="348">
        <f t="shared" si="4"/>
        <v>8310654936</v>
      </c>
      <c r="N25" s="352">
        <f t="shared" si="4"/>
        <v>7433798725</v>
      </c>
      <c r="O25" s="352">
        <f t="shared" si="4"/>
        <v>7049923571</v>
      </c>
      <c r="P25" s="342"/>
      <c r="R25" s="353"/>
    </row>
    <row r="26" spans="2:18" ht="12">
      <c r="B26" s="350"/>
      <c r="C26" s="351" t="s">
        <v>364</v>
      </c>
      <c r="D26" s="348">
        <v>0</v>
      </c>
      <c r="E26" s="352">
        <v>0</v>
      </c>
      <c r="F26" s="352">
        <v>0</v>
      </c>
      <c r="G26" s="348">
        <v>0</v>
      </c>
      <c r="H26" s="352">
        <v>0</v>
      </c>
      <c r="I26" s="352">
        <v>0</v>
      </c>
      <c r="J26" s="348">
        <v>44644853</v>
      </c>
      <c r="K26" s="352">
        <v>44877049</v>
      </c>
      <c r="L26" s="352">
        <v>46922970</v>
      </c>
      <c r="M26" s="348">
        <f t="shared" si="4"/>
        <v>44644853</v>
      </c>
      <c r="N26" s="352">
        <f t="shared" si="4"/>
        <v>44877049</v>
      </c>
      <c r="O26" s="352">
        <f t="shared" si="4"/>
        <v>46922970</v>
      </c>
      <c r="P26" s="342"/>
      <c r="R26" s="353"/>
    </row>
    <row r="27" spans="2:18" ht="12">
      <c r="B27" s="350"/>
      <c r="C27" s="351" t="s">
        <v>365</v>
      </c>
      <c r="D27" s="348">
        <v>124253399</v>
      </c>
      <c r="E27" s="352">
        <v>116218392</v>
      </c>
      <c r="F27" s="352">
        <v>137913793</v>
      </c>
      <c r="G27" s="348">
        <v>117562311</v>
      </c>
      <c r="H27" s="352">
        <v>71065948</v>
      </c>
      <c r="I27" s="352">
        <v>166429904</v>
      </c>
      <c r="J27" s="348">
        <v>32799819</v>
      </c>
      <c r="K27" s="352">
        <v>22853427</v>
      </c>
      <c r="L27" s="352">
        <v>17212519</v>
      </c>
      <c r="M27" s="348">
        <f t="shared" si="4"/>
        <v>274615529</v>
      </c>
      <c r="N27" s="352">
        <f t="shared" si="4"/>
        <v>210137767</v>
      </c>
      <c r="O27" s="352">
        <f t="shared" si="4"/>
        <v>321556216</v>
      </c>
      <c r="P27" s="342"/>
      <c r="R27" s="353"/>
    </row>
    <row r="29" spans="2:16" ht="12">
      <c r="B29" s="356" t="s">
        <v>366</v>
      </c>
      <c r="C29" s="357"/>
      <c r="D29" s="358">
        <f>+D17+D6</f>
        <v>8401464160</v>
      </c>
      <c r="E29" s="359">
        <v>7546125524</v>
      </c>
      <c r="F29" s="359">
        <v>7109647742</v>
      </c>
      <c r="G29" s="358">
        <f>+G17+G6</f>
        <v>6572073749</v>
      </c>
      <c r="H29" s="359">
        <v>5908766977</v>
      </c>
      <c r="I29" s="359">
        <v>5572476749</v>
      </c>
      <c r="J29" s="358">
        <f>+J17+J6</f>
        <v>782792281</v>
      </c>
      <c r="K29" s="359">
        <v>1722771806</v>
      </c>
      <c r="L29" s="359">
        <v>564367811</v>
      </c>
      <c r="M29" s="358">
        <f>+M17+M6</f>
        <v>15756330190</v>
      </c>
      <c r="N29" s="359">
        <f>+N17+N6</f>
        <v>15177664307</v>
      </c>
      <c r="O29" s="359">
        <f>+O17+O6</f>
        <v>13246492302</v>
      </c>
      <c r="P29" s="360"/>
    </row>
    <row r="32" spans="4:16" ht="12"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</row>
    <row r="33" ht="24.75" customHeight="1"/>
    <row r="34" spans="2:15" ht="30" customHeight="1">
      <c r="B34" s="420" t="s">
        <v>367</v>
      </c>
      <c r="C34" s="421"/>
      <c r="D34" s="422" t="s">
        <v>340</v>
      </c>
      <c r="E34" s="423"/>
      <c r="F34" s="424"/>
      <c r="G34" s="422" t="s">
        <v>341</v>
      </c>
      <c r="H34" s="423"/>
      <c r="I34" s="424"/>
      <c r="J34" s="422" t="s">
        <v>342</v>
      </c>
      <c r="K34" s="423"/>
      <c r="L34" s="424"/>
      <c r="M34" s="422" t="s">
        <v>343</v>
      </c>
      <c r="N34" s="423"/>
      <c r="O34" s="424"/>
    </row>
    <row r="35" spans="2:15" ht="12">
      <c r="B35" s="414" t="s">
        <v>368</v>
      </c>
      <c r="C35" s="415"/>
      <c r="D35" s="343">
        <f>+D4</f>
        <v>41912</v>
      </c>
      <c r="E35" s="344">
        <f>+E4</f>
        <v>41639</v>
      </c>
      <c r="F35" s="344">
        <f>+F4</f>
        <v>41274</v>
      </c>
      <c r="G35" s="343">
        <f>+G4</f>
        <v>41912</v>
      </c>
      <c r="H35" s="344">
        <f>+E35</f>
        <v>41639</v>
      </c>
      <c r="I35" s="344">
        <f>+I4</f>
        <v>41274</v>
      </c>
      <c r="J35" s="343">
        <f>+J4</f>
        <v>41912</v>
      </c>
      <c r="K35" s="344">
        <f>+H35</f>
        <v>41639</v>
      </c>
      <c r="L35" s="344">
        <f>+L4</f>
        <v>41274</v>
      </c>
      <c r="M35" s="343">
        <f>+M4</f>
        <v>41912</v>
      </c>
      <c r="N35" s="344">
        <f>+K35</f>
        <v>41639</v>
      </c>
      <c r="O35" s="344">
        <f>+O4</f>
        <v>41274</v>
      </c>
    </row>
    <row r="36" spans="2:15" ht="12">
      <c r="B36" s="416"/>
      <c r="C36" s="417"/>
      <c r="D36" s="345" t="s">
        <v>345</v>
      </c>
      <c r="E36" s="346" t="str">
        <f>+E5</f>
        <v>M$</v>
      </c>
      <c r="F36" s="346" t="s">
        <v>345</v>
      </c>
      <c r="G36" s="345" t="s">
        <v>345</v>
      </c>
      <c r="H36" s="346" t="str">
        <f>+E36</f>
        <v>M$</v>
      </c>
      <c r="I36" s="346" t="s">
        <v>345</v>
      </c>
      <c r="J36" s="345" t="s">
        <v>345</v>
      </c>
      <c r="K36" s="346" t="str">
        <f>+H36</f>
        <v>M$</v>
      </c>
      <c r="L36" s="346" t="s">
        <v>345</v>
      </c>
      <c r="M36" s="345" t="s">
        <v>345</v>
      </c>
      <c r="N36" s="346" t="str">
        <f>+K36</f>
        <v>M$</v>
      </c>
      <c r="O36" s="346" t="s">
        <v>345</v>
      </c>
    </row>
    <row r="37" spans="2:18" ht="12">
      <c r="B37" s="361" t="s">
        <v>369</v>
      </c>
      <c r="D37" s="348">
        <f>SUM(D38:D44)</f>
        <v>1675514490</v>
      </c>
      <c r="E37" s="349">
        <v>1504630338</v>
      </c>
      <c r="F37" s="349">
        <v>1204997966</v>
      </c>
      <c r="G37" s="348">
        <f>SUM(G38:G44)</f>
        <v>1618398950</v>
      </c>
      <c r="H37" s="349">
        <v>1391925362</v>
      </c>
      <c r="I37" s="349">
        <v>1336687289</v>
      </c>
      <c r="J37" s="348">
        <f>SUM(J38:J44)</f>
        <v>-625568439</v>
      </c>
      <c r="K37" s="349">
        <v>84703999</v>
      </c>
      <c r="L37" s="349">
        <v>-194954530</v>
      </c>
      <c r="M37" s="348">
        <f>SUM(M38:M44)</f>
        <v>2668345001</v>
      </c>
      <c r="N37" s="349">
        <f>SUM(N38:N44)</f>
        <v>2981259699</v>
      </c>
      <c r="O37" s="349">
        <f>SUM(O38:O44)</f>
        <v>2346730725</v>
      </c>
      <c r="R37" s="353"/>
    </row>
    <row r="38" spans="2:18" ht="12">
      <c r="B38" s="350"/>
      <c r="C38" s="351" t="s">
        <v>370</v>
      </c>
      <c r="D38" s="348">
        <v>495294645</v>
      </c>
      <c r="E38" s="352">
        <v>410914229</v>
      </c>
      <c r="F38" s="352">
        <v>410237181</v>
      </c>
      <c r="G38" s="348">
        <v>121935659</v>
      </c>
      <c r="H38" s="352">
        <v>173246439</v>
      </c>
      <c r="I38" s="352">
        <v>232971384</v>
      </c>
      <c r="J38" s="348">
        <v>18891519</v>
      </c>
      <c r="K38" s="352">
        <v>322514537</v>
      </c>
      <c r="L38" s="352">
        <v>15214737</v>
      </c>
      <c r="M38" s="348">
        <f aca="true" t="shared" si="5" ref="M38:O44">+D38+G38+J38</f>
        <v>636121823</v>
      </c>
      <c r="N38" s="352">
        <f t="shared" si="5"/>
        <v>906675205</v>
      </c>
      <c r="O38" s="352">
        <f t="shared" si="5"/>
        <v>658423302</v>
      </c>
      <c r="R38" s="353"/>
    </row>
    <row r="39" spans="2:18" ht="12">
      <c r="B39" s="350"/>
      <c r="C39" s="351" t="s">
        <v>371</v>
      </c>
      <c r="D39" s="348">
        <v>459320066</v>
      </c>
      <c r="E39" s="352">
        <v>485923015</v>
      </c>
      <c r="F39" s="352">
        <v>354778875</v>
      </c>
      <c r="G39" s="348">
        <v>1088519958</v>
      </c>
      <c r="H39" s="352">
        <v>833574667</v>
      </c>
      <c r="I39" s="352">
        <v>771682773</v>
      </c>
      <c r="J39" s="348">
        <v>19406207</v>
      </c>
      <c r="K39" s="352">
        <v>100094650</v>
      </c>
      <c r="L39" s="352">
        <v>68390102</v>
      </c>
      <c r="M39" s="348">
        <f t="shared" si="5"/>
        <v>1567246231</v>
      </c>
      <c r="N39" s="352">
        <f t="shared" si="5"/>
        <v>1419592332</v>
      </c>
      <c r="O39" s="352">
        <f t="shared" si="5"/>
        <v>1194851750</v>
      </c>
      <c r="R39" s="353"/>
    </row>
    <row r="40" spans="2:18" ht="12">
      <c r="B40" s="350"/>
      <c r="C40" s="351" t="s">
        <v>372</v>
      </c>
      <c r="D40" s="348">
        <v>541110632</v>
      </c>
      <c r="E40" s="352">
        <v>436105046</v>
      </c>
      <c r="F40" s="352">
        <v>303548537</v>
      </c>
      <c r="G40" s="348">
        <v>234421498</v>
      </c>
      <c r="H40" s="352">
        <v>167324745</v>
      </c>
      <c r="I40" s="352">
        <v>140077447</v>
      </c>
      <c r="J40" s="348">
        <v>-684235457</v>
      </c>
      <c r="K40" s="352">
        <v>-399017521</v>
      </c>
      <c r="L40" s="352">
        <v>-293366477</v>
      </c>
      <c r="M40" s="348">
        <f t="shared" si="5"/>
        <v>91296673</v>
      </c>
      <c r="N40" s="352">
        <f t="shared" si="5"/>
        <v>204412270</v>
      </c>
      <c r="O40" s="352">
        <f t="shared" si="5"/>
        <v>150259507</v>
      </c>
      <c r="R40" s="353"/>
    </row>
    <row r="41" spans="2:18" ht="12">
      <c r="B41" s="350"/>
      <c r="C41" s="351" t="s">
        <v>373</v>
      </c>
      <c r="D41" s="348">
        <v>51186165</v>
      </c>
      <c r="E41" s="352">
        <v>45046839</v>
      </c>
      <c r="F41" s="352">
        <v>38320326</v>
      </c>
      <c r="G41" s="348">
        <v>59279240</v>
      </c>
      <c r="H41" s="352">
        <v>63787200</v>
      </c>
      <c r="I41" s="352">
        <v>44316361</v>
      </c>
      <c r="J41" s="348">
        <v>9166764</v>
      </c>
      <c r="K41" s="352">
        <v>9748619</v>
      </c>
      <c r="L41" s="352">
        <v>7094015</v>
      </c>
      <c r="M41" s="348">
        <f t="shared" si="5"/>
        <v>119632169</v>
      </c>
      <c r="N41" s="352">
        <f t="shared" si="5"/>
        <v>118582658</v>
      </c>
      <c r="O41" s="352">
        <f t="shared" si="5"/>
        <v>89730702</v>
      </c>
      <c r="P41" s="342"/>
      <c r="R41" s="353"/>
    </row>
    <row r="42" spans="2:18" ht="12">
      <c r="B42" s="350"/>
      <c r="C42" s="351" t="s">
        <v>374</v>
      </c>
      <c r="D42" s="348">
        <v>108402577</v>
      </c>
      <c r="E42" s="352">
        <v>112884609</v>
      </c>
      <c r="F42" s="352">
        <v>89759550</v>
      </c>
      <c r="G42" s="348">
        <v>41332602</v>
      </c>
      <c r="H42" s="352">
        <v>93400399</v>
      </c>
      <c r="I42" s="352">
        <v>74218109</v>
      </c>
      <c r="J42" s="348">
        <v>8302791</v>
      </c>
      <c r="K42" s="352">
        <v>48863377</v>
      </c>
      <c r="L42" s="352">
        <v>5567879</v>
      </c>
      <c r="M42" s="348">
        <f t="shared" si="5"/>
        <v>158037970</v>
      </c>
      <c r="N42" s="352">
        <f t="shared" si="5"/>
        <v>255148385</v>
      </c>
      <c r="O42" s="352">
        <f t="shared" si="5"/>
        <v>169545538</v>
      </c>
      <c r="P42" s="342"/>
      <c r="R42" s="353"/>
    </row>
    <row r="43" spans="2:18" ht="12">
      <c r="B43" s="350"/>
      <c r="C43" s="351" t="s">
        <v>375</v>
      </c>
      <c r="D43" s="348">
        <v>0</v>
      </c>
      <c r="E43" s="352">
        <v>0</v>
      </c>
      <c r="F43" s="352">
        <v>0</v>
      </c>
      <c r="G43" s="348">
        <v>0</v>
      </c>
      <c r="H43" s="352">
        <v>0</v>
      </c>
      <c r="I43" s="352">
        <v>0</v>
      </c>
      <c r="J43" s="348">
        <v>0</v>
      </c>
      <c r="K43" s="352">
        <v>0</v>
      </c>
      <c r="L43" s="352">
        <v>0</v>
      </c>
      <c r="M43" s="348">
        <f t="shared" si="5"/>
        <v>0</v>
      </c>
      <c r="N43" s="352">
        <f t="shared" si="5"/>
        <v>0</v>
      </c>
      <c r="O43" s="352">
        <f t="shared" si="5"/>
        <v>0</v>
      </c>
      <c r="P43" s="342"/>
      <c r="R43" s="353"/>
    </row>
    <row r="44" spans="2:18" ht="12">
      <c r="B44" s="350"/>
      <c r="C44" s="351" t="s">
        <v>376</v>
      </c>
      <c r="D44" s="348">
        <v>20200405</v>
      </c>
      <c r="E44" s="352">
        <v>13756600</v>
      </c>
      <c r="F44" s="352">
        <v>8353497</v>
      </c>
      <c r="G44" s="348">
        <v>72909993</v>
      </c>
      <c r="H44" s="352">
        <v>60591912</v>
      </c>
      <c r="I44" s="352">
        <v>73421215</v>
      </c>
      <c r="J44" s="348">
        <v>2899737</v>
      </c>
      <c r="K44" s="352">
        <v>2500337</v>
      </c>
      <c r="L44" s="352">
        <v>2145214</v>
      </c>
      <c r="M44" s="348">
        <f t="shared" si="5"/>
        <v>96010135</v>
      </c>
      <c r="N44" s="352">
        <f t="shared" si="5"/>
        <v>76848849</v>
      </c>
      <c r="O44" s="352">
        <f t="shared" si="5"/>
        <v>83919926</v>
      </c>
      <c r="P44" s="342"/>
      <c r="R44" s="353"/>
    </row>
    <row r="45" ht="12">
      <c r="R45" s="353"/>
    </row>
    <row r="46" spans="2:18" ht="24">
      <c r="B46" s="350"/>
      <c r="C46" s="354" t="s">
        <v>377</v>
      </c>
      <c r="D46" s="348">
        <v>0</v>
      </c>
      <c r="E46" s="349">
        <v>0</v>
      </c>
      <c r="F46" s="349">
        <v>0</v>
      </c>
      <c r="G46" s="348">
        <v>0</v>
      </c>
      <c r="H46" s="349">
        <v>0</v>
      </c>
      <c r="I46" s="349">
        <v>0</v>
      </c>
      <c r="J46" s="348">
        <v>0</v>
      </c>
      <c r="K46" s="349">
        <v>0</v>
      </c>
      <c r="L46" s="349">
        <v>0</v>
      </c>
      <c r="M46" s="348">
        <v>0</v>
      </c>
      <c r="N46" s="349"/>
      <c r="O46" s="349">
        <v>0</v>
      </c>
      <c r="P46" s="342"/>
      <c r="R46" s="353"/>
    </row>
    <row r="47" ht="12">
      <c r="R47" s="353"/>
    </row>
    <row r="48" spans="2:18" ht="12">
      <c r="B48" s="355" t="s">
        <v>378</v>
      </c>
      <c r="D48" s="348">
        <f>SUM(D49:D55)</f>
        <v>2511004295</v>
      </c>
      <c r="E48" s="349">
        <v>2040534883</v>
      </c>
      <c r="F48" s="349">
        <v>2018046883</v>
      </c>
      <c r="G48" s="348">
        <f>SUM(G49:G55)</f>
        <v>1797732676</v>
      </c>
      <c r="H48" s="349">
        <v>1401109244</v>
      </c>
      <c r="I48" s="349">
        <v>1418333328</v>
      </c>
      <c r="J48" s="348">
        <f>SUM(J49:J55)</f>
        <v>263089825</v>
      </c>
      <c r="K48" s="349">
        <v>247295620</v>
      </c>
      <c r="L48" s="349">
        <v>505174320</v>
      </c>
      <c r="M48" s="348">
        <f>SUM(M49:M55)</f>
        <v>4571826796</v>
      </c>
      <c r="N48" s="349">
        <f>SUM(N49:N55)</f>
        <v>3688939747</v>
      </c>
      <c r="O48" s="349">
        <f>SUM(O49:O55)</f>
        <v>3941554531</v>
      </c>
      <c r="P48" s="342"/>
      <c r="R48" s="353"/>
    </row>
    <row r="49" spans="2:18" ht="12">
      <c r="B49" s="350"/>
      <c r="C49" s="351" t="s">
        <v>379</v>
      </c>
      <c r="D49" s="348">
        <v>1977862761</v>
      </c>
      <c r="E49" s="352">
        <v>1600171935</v>
      </c>
      <c r="F49" s="352">
        <v>1545210455</v>
      </c>
      <c r="G49" s="348">
        <v>1257114573</v>
      </c>
      <c r="H49" s="352">
        <v>930826729</v>
      </c>
      <c r="I49" s="352">
        <v>824212315</v>
      </c>
      <c r="J49" s="348">
        <v>269483431</v>
      </c>
      <c r="K49" s="352">
        <v>259250447</v>
      </c>
      <c r="L49" s="352">
        <v>558697099</v>
      </c>
      <c r="M49" s="348">
        <f aca="true" t="shared" si="6" ref="M49:O55">+D49+G49+J49</f>
        <v>3504460765</v>
      </c>
      <c r="N49" s="352">
        <f t="shared" si="6"/>
        <v>2790249111</v>
      </c>
      <c r="O49" s="352">
        <f t="shared" si="6"/>
        <v>2928119869</v>
      </c>
      <c r="P49" s="342"/>
      <c r="R49" s="353"/>
    </row>
    <row r="50" spans="2:18" ht="12">
      <c r="B50" s="350"/>
      <c r="C50" s="351" t="s">
        <v>380</v>
      </c>
      <c r="D50" s="348">
        <v>96830</v>
      </c>
      <c r="E50" s="352">
        <v>126143</v>
      </c>
      <c r="F50" s="352">
        <v>175898</v>
      </c>
      <c r="G50" s="348">
        <v>55059441</v>
      </c>
      <c r="H50" s="352">
        <v>22937735</v>
      </c>
      <c r="I50" s="352">
        <v>14081540</v>
      </c>
      <c r="J50" s="348">
        <v>0</v>
      </c>
      <c r="K50" s="352">
        <v>0</v>
      </c>
      <c r="L50" s="352">
        <v>0</v>
      </c>
      <c r="M50" s="348">
        <f t="shared" si="6"/>
        <v>55156271</v>
      </c>
      <c r="N50" s="352">
        <f t="shared" si="6"/>
        <v>23063878</v>
      </c>
      <c r="O50" s="352">
        <f t="shared" si="6"/>
        <v>14257438</v>
      </c>
      <c r="P50" s="342"/>
      <c r="R50" s="353"/>
    </row>
    <row r="51" spans="2:18" ht="12">
      <c r="B51" s="350"/>
      <c r="C51" s="351" t="s">
        <v>381</v>
      </c>
      <c r="D51" s="348">
        <v>4783621</v>
      </c>
      <c r="E51" s="352">
        <v>4206159</v>
      </c>
      <c r="F51" s="352">
        <v>7114225</v>
      </c>
      <c r="G51" s="348">
        <v>0</v>
      </c>
      <c r="H51" s="352">
        <v>0</v>
      </c>
      <c r="I51" s="352">
        <v>0</v>
      </c>
      <c r="J51" s="348">
        <v>-4783621</v>
      </c>
      <c r="K51" s="352">
        <v>-4206159</v>
      </c>
      <c r="L51" s="352">
        <v>-7114225</v>
      </c>
      <c r="M51" s="348">
        <f t="shared" si="6"/>
        <v>0</v>
      </c>
      <c r="N51" s="352">
        <f t="shared" si="6"/>
        <v>0</v>
      </c>
      <c r="O51" s="352">
        <f t="shared" si="6"/>
        <v>0</v>
      </c>
      <c r="P51" s="342"/>
      <c r="R51" s="353"/>
    </row>
    <row r="52" spans="2:18" ht="12">
      <c r="B52" s="350"/>
      <c r="C52" s="351" t="s">
        <v>382</v>
      </c>
      <c r="D52" s="348">
        <v>33098298</v>
      </c>
      <c r="E52" s="352">
        <v>33574202</v>
      </c>
      <c r="F52" s="352">
        <v>26347451</v>
      </c>
      <c r="G52" s="348">
        <v>172079291</v>
      </c>
      <c r="H52" s="352">
        <v>154230523</v>
      </c>
      <c r="I52" s="352">
        <v>143882430</v>
      </c>
      <c r="J52" s="348">
        <v>82038</v>
      </c>
      <c r="K52" s="352">
        <v>6162628</v>
      </c>
      <c r="L52" s="352">
        <v>6345154</v>
      </c>
      <c r="M52" s="348">
        <f t="shared" si="6"/>
        <v>205259627</v>
      </c>
      <c r="N52" s="352">
        <f t="shared" si="6"/>
        <v>193967353</v>
      </c>
      <c r="O52" s="352">
        <f t="shared" si="6"/>
        <v>176575035</v>
      </c>
      <c r="P52" s="342"/>
      <c r="R52" s="353"/>
    </row>
    <row r="53" spans="2:18" ht="12">
      <c r="B53" s="350"/>
      <c r="C53" s="351" t="s">
        <v>383</v>
      </c>
      <c r="D53" s="348">
        <v>409961082</v>
      </c>
      <c r="E53" s="352">
        <v>329663782</v>
      </c>
      <c r="F53" s="352">
        <v>350892546</v>
      </c>
      <c r="G53" s="348">
        <v>72012749</v>
      </c>
      <c r="H53" s="352">
        <v>95496877</v>
      </c>
      <c r="I53" s="352">
        <v>187420880</v>
      </c>
      <c r="J53" s="348">
        <v>19220727</v>
      </c>
      <c r="K53" s="352">
        <v>-29673769</v>
      </c>
      <c r="L53" s="352">
        <v>-37185729</v>
      </c>
      <c r="M53" s="348">
        <f t="shared" si="6"/>
        <v>501194558</v>
      </c>
      <c r="N53" s="352">
        <f t="shared" si="6"/>
        <v>395486890</v>
      </c>
      <c r="O53" s="352">
        <f t="shared" si="6"/>
        <v>501127697</v>
      </c>
      <c r="P53" s="342"/>
      <c r="R53" s="353"/>
    </row>
    <row r="54" spans="2:18" ht="12">
      <c r="B54" s="350"/>
      <c r="C54" s="351" t="s">
        <v>384</v>
      </c>
      <c r="D54" s="348">
        <v>42314741</v>
      </c>
      <c r="E54" s="352">
        <v>40793344</v>
      </c>
      <c r="F54" s="352">
        <v>39594199</v>
      </c>
      <c r="G54" s="348">
        <v>201279951</v>
      </c>
      <c r="H54" s="352">
        <v>189410354</v>
      </c>
      <c r="I54" s="352">
        <v>209739455</v>
      </c>
      <c r="J54" s="348">
        <v>10014088</v>
      </c>
      <c r="K54" s="352">
        <v>8311293</v>
      </c>
      <c r="L54" s="352">
        <v>6827714</v>
      </c>
      <c r="M54" s="348">
        <f t="shared" si="6"/>
        <v>253608780</v>
      </c>
      <c r="N54" s="352">
        <f t="shared" si="6"/>
        <v>238514991</v>
      </c>
      <c r="O54" s="352">
        <f t="shared" si="6"/>
        <v>256161368</v>
      </c>
      <c r="P54" s="342"/>
      <c r="R54" s="353"/>
    </row>
    <row r="55" spans="2:18" ht="12">
      <c r="B55" s="350"/>
      <c r="C55" s="351" t="s">
        <v>385</v>
      </c>
      <c r="D55" s="348">
        <v>42886962</v>
      </c>
      <c r="E55" s="352">
        <v>31999318</v>
      </c>
      <c r="F55" s="352">
        <v>48712109</v>
      </c>
      <c r="G55" s="348">
        <v>40186671</v>
      </c>
      <c r="H55" s="352">
        <v>8207026</v>
      </c>
      <c r="I55" s="352">
        <v>38996708</v>
      </c>
      <c r="J55" s="348">
        <v>-30926838</v>
      </c>
      <c r="K55" s="352">
        <v>7451180</v>
      </c>
      <c r="L55" s="352">
        <v>-22395693</v>
      </c>
      <c r="M55" s="348">
        <f t="shared" si="6"/>
        <v>52146795</v>
      </c>
      <c r="N55" s="352">
        <f t="shared" si="6"/>
        <v>47657524</v>
      </c>
      <c r="O55" s="352">
        <f t="shared" si="6"/>
        <v>65313124</v>
      </c>
      <c r="P55" s="342"/>
      <c r="R55" s="353"/>
    </row>
    <row r="56" ht="12">
      <c r="R56" s="353"/>
    </row>
    <row r="57" spans="2:18" ht="12">
      <c r="B57" s="355" t="s">
        <v>386</v>
      </c>
      <c r="D57" s="348">
        <f>+D58+D66</f>
        <v>4214945375</v>
      </c>
      <c r="E57" s="349">
        <v>4000960303</v>
      </c>
      <c r="F57" s="349">
        <v>3886602893</v>
      </c>
      <c r="G57" s="348">
        <f>+G58+G66</f>
        <v>3155942123</v>
      </c>
      <c r="H57" s="349">
        <v>3115732371</v>
      </c>
      <c r="I57" s="349">
        <v>2817456132</v>
      </c>
      <c r="J57" s="348">
        <f>+J58+J66</f>
        <v>1145270895</v>
      </c>
      <c r="K57" s="349">
        <v>1390772187</v>
      </c>
      <c r="L57" s="349">
        <v>254148021</v>
      </c>
      <c r="M57" s="348">
        <f>+M58+M66</f>
        <v>8516158393</v>
      </c>
      <c r="N57" s="349">
        <f>+N58+N66</f>
        <v>8507464861</v>
      </c>
      <c r="O57" s="349">
        <f>+O58+O66</f>
        <v>6958207046</v>
      </c>
      <c r="P57" s="342"/>
      <c r="R57" s="353"/>
    </row>
    <row r="58" spans="2:18" ht="12" customHeight="1">
      <c r="B58" s="418" t="s">
        <v>387</v>
      </c>
      <c r="C58" s="419"/>
      <c r="D58" s="348">
        <f>SUM(D59:D64)</f>
        <v>4214945375</v>
      </c>
      <c r="E58" s="349">
        <v>4000960303</v>
      </c>
      <c r="F58" s="349">
        <v>3886602893</v>
      </c>
      <c r="G58" s="348">
        <f>SUM(G59:G64)</f>
        <v>3155942123</v>
      </c>
      <c r="H58" s="349">
        <v>3115732371</v>
      </c>
      <c r="I58" s="349">
        <v>2817456132</v>
      </c>
      <c r="J58" s="348">
        <f>SUM(J59:J64)</f>
        <v>1145270895</v>
      </c>
      <c r="K58" s="349">
        <v>1390772187</v>
      </c>
      <c r="L58" s="349">
        <v>254148021</v>
      </c>
      <c r="M58" s="348">
        <f>SUM(M59:M64)</f>
        <v>6281701603</v>
      </c>
      <c r="N58" s="349">
        <f>SUM(N59:N64)</f>
        <v>6168554253</v>
      </c>
      <c r="O58" s="349">
        <f>SUM(O59:O64)</f>
        <v>3893798572</v>
      </c>
      <c r="P58" s="342"/>
      <c r="R58" s="353"/>
    </row>
    <row r="59" spans="2:18" ht="12">
      <c r="B59" s="350"/>
      <c r="C59" s="351" t="s">
        <v>388</v>
      </c>
      <c r="D59" s="348">
        <v>1469946136</v>
      </c>
      <c r="E59" s="352">
        <v>1459295724</v>
      </c>
      <c r="F59" s="352">
        <v>1488171918</v>
      </c>
      <c r="G59" s="348">
        <v>901143498</v>
      </c>
      <c r="H59" s="352">
        <v>865828224</v>
      </c>
      <c r="I59" s="352">
        <v>829508479</v>
      </c>
      <c r="J59" s="348">
        <v>3298191091</v>
      </c>
      <c r="K59" s="352">
        <v>3344156777</v>
      </c>
      <c r="L59" s="352">
        <v>507202438</v>
      </c>
      <c r="M59" s="348">
        <f aca="true" t="shared" si="7" ref="M59:O61">+D59+G59+J59</f>
        <v>5669280725</v>
      </c>
      <c r="N59" s="352">
        <f t="shared" si="7"/>
        <v>5669280725</v>
      </c>
      <c r="O59" s="352">
        <f t="shared" si="7"/>
        <v>2824882835</v>
      </c>
      <c r="P59" s="342"/>
      <c r="R59" s="353"/>
    </row>
    <row r="60" spans="2:18" ht="12">
      <c r="B60" s="350"/>
      <c r="C60" s="351" t="s">
        <v>389</v>
      </c>
      <c r="D60" s="348">
        <v>2079925100</v>
      </c>
      <c r="E60" s="352">
        <v>2063018576</v>
      </c>
      <c r="F60" s="352">
        <v>1890441860</v>
      </c>
      <c r="G60" s="348">
        <v>1240464712</v>
      </c>
      <c r="H60" s="352">
        <v>1495097851</v>
      </c>
      <c r="I60" s="352">
        <v>1283404466</v>
      </c>
      <c r="J60" s="348">
        <v>-404993183</v>
      </c>
      <c r="K60" s="352">
        <v>-744482130</v>
      </c>
      <c r="L60" s="352">
        <v>-752567485</v>
      </c>
      <c r="M60" s="348">
        <f t="shared" si="7"/>
        <v>2915396629</v>
      </c>
      <c r="N60" s="352">
        <f t="shared" si="7"/>
        <v>2813634297</v>
      </c>
      <c r="O60" s="352">
        <f t="shared" si="7"/>
        <v>2421278841</v>
      </c>
      <c r="P60" s="342"/>
      <c r="R60" s="353"/>
    </row>
    <row r="61" spans="2:18" ht="12">
      <c r="B61" s="350"/>
      <c r="C61" s="351" t="s">
        <v>390</v>
      </c>
      <c r="D61" s="348">
        <v>206562425</v>
      </c>
      <c r="E61" s="352">
        <v>206510282</v>
      </c>
      <c r="F61" s="352">
        <v>206008557</v>
      </c>
      <c r="G61" s="348">
        <v>4522058</v>
      </c>
      <c r="H61" s="352">
        <v>4193997</v>
      </c>
      <c r="I61" s="352">
        <v>4180489</v>
      </c>
      <c r="J61" s="348">
        <v>-52324835</v>
      </c>
      <c r="K61" s="352">
        <v>-51944631</v>
      </c>
      <c r="L61" s="352">
        <v>-51429398</v>
      </c>
      <c r="M61" s="348">
        <f t="shared" si="7"/>
        <v>158759648</v>
      </c>
      <c r="N61" s="352">
        <f t="shared" si="7"/>
        <v>158759648</v>
      </c>
      <c r="O61" s="352">
        <f t="shared" si="7"/>
        <v>158759648</v>
      </c>
      <c r="P61" s="342"/>
      <c r="R61" s="353"/>
    </row>
    <row r="62" spans="2:18" ht="12" customHeight="1" hidden="1">
      <c r="B62" s="350"/>
      <c r="C62" s="351" t="s">
        <v>391</v>
      </c>
      <c r="D62" s="348">
        <v>0</v>
      </c>
      <c r="E62" s="352">
        <v>0</v>
      </c>
      <c r="F62" s="352">
        <v>0</v>
      </c>
      <c r="G62" s="348">
        <v>0</v>
      </c>
      <c r="H62" s="352">
        <v>0</v>
      </c>
      <c r="I62" s="352">
        <v>0</v>
      </c>
      <c r="J62" s="348">
        <v>0</v>
      </c>
      <c r="K62" s="352">
        <v>0</v>
      </c>
      <c r="L62" s="352">
        <v>0</v>
      </c>
      <c r="M62" s="348">
        <v>0</v>
      </c>
      <c r="N62" s="352">
        <v>0</v>
      </c>
      <c r="O62" s="352">
        <v>0</v>
      </c>
      <c r="P62" s="342"/>
      <c r="R62" s="353"/>
    </row>
    <row r="63" spans="2:18" ht="12" customHeight="1" hidden="1">
      <c r="B63" s="350"/>
      <c r="C63" s="351" t="s">
        <v>392</v>
      </c>
      <c r="D63" s="348">
        <v>0</v>
      </c>
      <c r="E63" s="352">
        <v>0</v>
      </c>
      <c r="F63" s="352">
        <v>0</v>
      </c>
      <c r="G63" s="348">
        <v>0</v>
      </c>
      <c r="H63" s="352">
        <v>0</v>
      </c>
      <c r="I63" s="352">
        <v>0</v>
      </c>
      <c r="J63" s="348">
        <v>0</v>
      </c>
      <c r="K63" s="352">
        <v>0</v>
      </c>
      <c r="L63" s="352">
        <v>0</v>
      </c>
      <c r="M63" s="348">
        <v>0</v>
      </c>
      <c r="N63" s="352">
        <v>0</v>
      </c>
      <c r="O63" s="352">
        <v>0</v>
      </c>
      <c r="P63" s="342"/>
      <c r="R63" s="353"/>
    </row>
    <row r="64" spans="2:18" ht="12">
      <c r="B64" s="350"/>
      <c r="C64" s="351" t="s">
        <v>393</v>
      </c>
      <c r="D64" s="348">
        <v>458511714</v>
      </c>
      <c r="E64" s="352">
        <v>272135721</v>
      </c>
      <c r="F64" s="352">
        <v>301980558</v>
      </c>
      <c r="G64" s="348">
        <v>1009811855</v>
      </c>
      <c r="H64" s="352">
        <v>750612299</v>
      </c>
      <c r="I64" s="352">
        <v>700362698</v>
      </c>
      <c r="J64" s="348">
        <v>-1695602178</v>
      </c>
      <c r="K64" s="352">
        <v>-1156957829</v>
      </c>
      <c r="L64" s="352">
        <v>550942466</v>
      </c>
      <c r="M64" s="348">
        <f>+D64+G64+J64-M66</f>
        <v>-2461735399</v>
      </c>
      <c r="N64" s="352">
        <f>+E64+H64+K64-N66</f>
        <v>-2473120417</v>
      </c>
      <c r="O64" s="352">
        <f>+F64+I64+L64-O66</f>
        <v>-1511122752</v>
      </c>
      <c r="P64" s="342"/>
      <c r="R64" s="353"/>
    </row>
    <row r="65" ht="12">
      <c r="R65" s="353"/>
    </row>
    <row r="66" spans="2:18" ht="12">
      <c r="B66" s="356" t="s">
        <v>394</v>
      </c>
      <c r="C66" s="351"/>
      <c r="D66" s="348">
        <v>0</v>
      </c>
      <c r="E66" s="352">
        <v>0</v>
      </c>
      <c r="F66" s="352">
        <v>0</v>
      </c>
      <c r="G66" s="348">
        <v>0</v>
      </c>
      <c r="H66" s="352">
        <v>0</v>
      </c>
      <c r="I66" s="352">
        <v>0</v>
      </c>
      <c r="J66" s="348">
        <v>0</v>
      </c>
      <c r="K66" s="352">
        <v>0</v>
      </c>
      <c r="L66" s="352">
        <v>0</v>
      </c>
      <c r="M66" s="348">
        <v>2234456790</v>
      </c>
      <c r="N66" s="352">
        <v>2338910608</v>
      </c>
      <c r="O66" s="352">
        <v>3064408474</v>
      </c>
      <c r="P66" s="342"/>
      <c r="R66" s="353"/>
    </row>
    <row r="67" ht="12">
      <c r="R67" s="353"/>
    </row>
    <row r="68" spans="2:18" ht="12">
      <c r="B68" s="362" t="s">
        <v>395</v>
      </c>
      <c r="C68" s="357"/>
      <c r="D68" s="358">
        <f>+D48+D57+D37</f>
        <v>8401464160</v>
      </c>
      <c r="E68" s="363">
        <v>7546125524</v>
      </c>
      <c r="F68" s="363">
        <v>7109647742</v>
      </c>
      <c r="G68" s="358">
        <f>+G48+G57+G37</f>
        <v>6572073749</v>
      </c>
      <c r="H68" s="363">
        <v>5908766977</v>
      </c>
      <c r="I68" s="363">
        <v>5572476749</v>
      </c>
      <c r="J68" s="358">
        <f>+J48+J57+J37</f>
        <v>782792281</v>
      </c>
      <c r="K68" s="363">
        <v>1722771806</v>
      </c>
      <c r="L68" s="363">
        <v>564367811</v>
      </c>
      <c r="M68" s="358">
        <f>+M48+M57+M37</f>
        <v>15756330190</v>
      </c>
      <c r="N68" s="363">
        <f>+N48+N57+N37</f>
        <v>15177664307</v>
      </c>
      <c r="O68" s="363">
        <f>+O48+O57+O37</f>
        <v>13246492302</v>
      </c>
      <c r="R68" s="353"/>
    </row>
    <row r="69" spans="4:19" ht="12">
      <c r="D69" s="353">
        <f aca="true" t="shared" si="8" ref="D69:O69">+D29-D68</f>
        <v>0</v>
      </c>
      <c r="E69" s="353">
        <f t="shared" si="8"/>
        <v>0</v>
      </c>
      <c r="F69" s="353">
        <f t="shared" si="8"/>
        <v>0</v>
      </c>
      <c r="G69" s="353">
        <f t="shared" si="8"/>
        <v>0</v>
      </c>
      <c r="H69" s="353">
        <f t="shared" si="8"/>
        <v>0</v>
      </c>
      <c r="I69" s="353">
        <f t="shared" si="8"/>
        <v>0</v>
      </c>
      <c r="J69" s="353">
        <f t="shared" si="8"/>
        <v>0</v>
      </c>
      <c r="K69" s="353">
        <f t="shared" si="8"/>
        <v>0</v>
      </c>
      <c r="L69" s="353">
        <f t="shared" si="8"/>
        <v>0</v>
      </c>
      <c r="M69" s="353">
        <f t="shared" si="8"/>
        <v>0</v>
      </c>
      <c r="N69" s="353">
        <f t="shared" si="8"/>
        <v>0</v>
      </c>
      <c r="O69" s="353">
        <f t="shared" si="8"/>
        <v>0</v>
      </c>
      <c r="P69" s="353"/>
      <c r="Q69" s="353"/>
      <c r="S69" s="353"/>
    </row>
    <row r="70" spans="4:19" ht="12">
      <c r="D70" s="353"/>
      <c r="E70" s="353"/>
      <c r="F70" s="353"/>
      <c r="G70" s="353"/>
      <c r="H70" s="353"/>
      <c r="I70" s="353"/>
      <c r="J70" s="353"/>
      <c r="K70" s="353"/>
      <c r="L70" s="353"/>
      <c r="M70" s="353"/>
      <c r="N70" s="353"/>
      <c r="O70" s="353"/>
      <c r="P70" s="353"/>
      <c r="Q70" s="353"/>
      <c r="S70" s="353"/>
    </row>
    <row r="71" ht="22.5" customHeight="1">
      <c r="U71" s="353"/>
    </row>
    <row r="72" spans="2:15" ht="30.75" customHeight="1">
      <c r="B72" s="420" t="s">
        <v>367</v>
      </c>
      <c r="C72" s="421"/>
      <c r="D72" s="422" t="s">
        <v>340</v>
      </c>
      <c r="E72" s="423"/>
      <c r="F72" s="424"/>
      <c r="G72" s="422" t="s">
        <v>341</v>
      </c>
      <c r="H72" s="423"/>
      <c r="I72" s="424"/>
      <c r="J72" s="422" t="s">
        <v>342</v>
      </c>
      <c r="K72" s="423"/>
      <c r="L72" s="424"/>
      <c r="M72" s="422" t="s">
        <v>343</v>
      </c>
      <c r="N72" s="423"/>
      <c r="O72" s="424"/>
    </row>
    <row r="73" spans="2:15" ht="12">
      <c r="B73" s="414" t="s">
        <v>396</v>
      </c>
      <c r="C73" s="415"/>
      <c r="D73" s="343">
        <f>+D35</f>
        <v>41912</v>
      </c>
      <c r="E73" s="344">
        <v>41547</v>
      </c>
      <c r="F73" s="344">
        <v>41274</v>
      </c>
      <c r="G73" s="343">
        <f>+G35</f>
        <v>41912</v>
      </c>
      <c r="H73" s="344">
        <f>+E73</f>
        <v>41547</v>
      </c>
      <c r="I73" s="344">
        <v>41274</v>
      </c>
      <c r="J73" s="343">
        <f>+J35</f>
        <v>41912</v>
      </c>
      <c r="K73" s="344">
        <f>+H73</f>
        <v>41547</v>
      </c>
      <c r="L73" s="344">
        <v>41274</v>
      </c>
      <c r="M73" s="343">
        <f>+M35</f>
        <v>41912</v>
      </c>
      <c r="N73" s="344">
        <f>+K73</f>
        <v>41547</v>
      </c>
      <c r="O73" s="344">
        <v>41274</v>
      </c>
    </row>
    <row r="74" spans="2:15" ht="12">
      <c r="B74" s="416"/>
      <c r="C74" s="417"/>
      <c r="D74" s="364" t="s">
        <v>345</v>
      </c>
      <c r="E74" s="365" t="s">
        <v>345</v>
      </c>
      <c r="F74" s="365" t="s">
        <v>345</v>
      </c>
      <c r="G74" s="364" t="s">
        <v>345</v>
      </c>
      <c r="H74" s="365" t="s">
        <v>345</v>
      </c>
      <c r="I74" s="365" t="s">
        <v>345</v>
      </c>
      <c r="J74" s="364" t="s">
        <v>345</v>
      </c>
      <c r="K74" s="365" t="s">
        <v>345</v>
      </c>
      <c r="L74" s="365" t="s">
        <v>345</v>
      </c>
      <c r="M74" s="364" t="s">
        <v>345</v>
      </c>
      <c r="N74" s="365" t="s">
        <v>345</v>
      </c>
      <c r="O74" s="365" t="s">
        <v>345</v>
      </c>
    </row>
    <row r="75" spans="2:18" ht="12">
      <c r="B75" s="362" t="s">
        <v>397</v>
      </c>
      <c r="C75" s="366"/>
      <c r="D75" s="358">
        <f>+D76+D80</f>
        <v>2218512684</v>
      </c>
      <c r="E75" s="367">
        <f aca="true" t="shared" si="9" ref="E75:K75">+E76+E80</f>
        <v>1754099121</v>
      </c>
      <c r="F75" s="358">
        <f t="shared" si="9"/>
        <v>0</v>
      </c>
      <c r="G75" s="358">
        <f t="shared" si="9"/>
        <v>3468440095</v>
      </c>
      <c r="H75" s="367">
        <f t="shared" si="9"/>
        <v>3271860801</v>
      </c>
      <c r="I75" s="358">
        <f t="shared" si="9"/>
        <v>0</v>
      </c>
      <c r="J75" s="358">
        <f t="shared" si="9"/>
        <v>-477689612</v>
      </c>
      <c r="K75" s="367">
        <f t="shared" si="9"/>
        <v>-432504944</v>
      </c>
      <c r="L75" s="367"/>
      <c r="M75" s="368">
        <f>+M76+M80</f>
        <v>5209263167</v>
      </c>
      <c r="N75" s="367">
        <f>+N76+N80</f>
        <v>4593454978</v>
      </c>
      <c r="O75" s="367">
        <f>+O76+O80</f>
        <v>0</v>
      </c>
      <c r="R75" s="358"/>
    </row>
    <row r="76" spans="2:18" ht="12">
      <c r="B76" s="369"/>
      <c r="C76" s="354" t="s">
        <v>398</v>
      </c>
      <c r="D76" s="358">
        <f aca="true" t="shared" si="10" ref="D76:M76">SUM(D77:D79)</f>
        <v>2166205323</v>
      </c>
      <c r="E76" s="367">
        <f t="shared" si="10"/>
        <v>1729673221</v>
      </c>
      <c r="F76" s="358">
        <f t="shared" si="10"/>
        <v>0</v>
      </c>
      <c r="G76" s="358">
        <f t="shared" si="10"/>
        <v>3218084088</v>
      </c>
      <c r="H76" s="367">
        <f t="shared" si="10"/>
        <v>2910683366</v>
      </c>
      <c r="I76" s="358">
        <f t="shared" si="10"/>
        <v>0</v>
      </c>
      <c r="J76" s="358">
        <f t="shared" si="10"/>
        <v>-478360024</v>
      </c>
      <c r="K76" s="367">
        <f t="shared" si="10"/>
        <v>-432812688</v>
      </c>
      <c r="L76" s="358">
        <f t="shared" si="10"/>
        <v>0</v>
      </c>
      <c r="M76" s="358">
        <f t="shared" si="10"/>
        <v>4905929387</v>
      </c>
      <c r="N76" s="367">
        <f>SUM(N77:N79)</f>
        <v>4207543899</v>
      </c>
      <c r="O76" s="367">
        <f>SUM(O77:O79)</f>
        <v>0</v>
      </c>
      <c r="R76" s="358"/>
    </row>
    <row r="77" spans="2:19" ht="12">
      <c r="B77" s="369"/>
      <c r="C77" s="370" t="s">
        <v>399</v>
      </c>
      <c r="D77" s="371">
        <v>2021768995</v>
      </c>
      <c r="E77" s="372">
        <v>1589351145</v>
      </c>
      <c r="F77" s="373"/>
      <c r="G77" s="371">
        <v>2960023648</v>
      </c>
      <c r="H77" s="372">
        <v>2654370074</v>
      </c>
      <c r="I77" s="373"/>
      <c r="J77" s="371">
        <v>-446052331</v>
      </c>
      <c r="K77" s="372">
        <v>-407978505</v>
      </c>
      <c r="L77" s="373"/>
      <c r="M77" s="371">
        <f>+D77+G77+J77</f>
        <v>4535740312</v>
      </c>
      <c r="N77" s="372">
        <f aca="true" t="shared" si="11" ref="N77:O79">+K77+H77+E77</f>
        <v>3835742714</v>
      </c>
      <c r="O77" s="372">
        <f t="shared" si="11"/>
        <v>0</v>
      </c>
      <c r="R77" s="371"/>
      <c r="S77" s="353">
        <f aca="true" t="shared" si="12" ref="S77:S99">+O77-R77</f>
        <v>0</v>
      </c>
    </row>
    <row r="78" spans="2:19" ht="12">
      <c r="B78" s="369"/>
      <c r="C78" s="370" t="s">
        <v>400</v>
      </c>
      <c r="D78" s="371">
        <v>17459028</v>
      </c>
      <c r="E78" s="372">
        <v>27937494</v>
      </c>
      <c r="F78" s="373"/>
      <c r="G78" s="371">
        <v>7396308</v>
      </c>
      <c r="H78" s="372">
        <v>7637804</v>
      </c>
      <c r="I78" s="373"/>
      <c r="J78" s="371">
        <v>5532307</v>
      </c>
      <c r="K78" s="372">
        <v>7596057</v>
      </c>
      <c r="L78" s="373"/>
      <c r="M78" s="371">
        <f>+D78+G78+J78</f>
        <v>30387643</v>
      </c>
      <c r="N78" s="372">
        <f t="shared" si="11"/>
        <v>43171355</v>
      </c>
      <c r="O78" s="372">
        <f t="shared" si="11"/>
        <v>0</v>
      </c>
      <c r="R78" s="371"/>
      <c r="S78" s="353">
        <f t="shared" si="12"/>
        <v>0</v>
      </c>
    </row>
    <row r="79" spans="2:19" ht="12">
      <c r="B79" s="369"/>
      <c r="C79" s="370" t="s">
        <v>401</v>
      </c>
      <c r="D79" s="371">
        <v>126977300</v>
      </c>
      <c r="E79" s="372">
        <v>112384582</v>
      </c>
      <c r="F79" s="373"/>
      <c r="G79" s="371">
        <v>250664132</v>
      </c>
      <c r="H79" s="372">
        <v>248675488</v>
      </c>
      <c r="I79" s="373"/>
      <c r="J79" s="371">
        <v>-37840000</v>
      </c>
      <c r="K79" s="372">
        <v>-32430240</v>
      </c>
      <c r="L79" s="373"/>
      <c r="M79" s="371">
        <f>+D79+G79+J79</f>
        <v>339801432</v>
      </c>
      <c r="N79" s="372">
        <f t="shared" si="11"/>
        <v>328629830</v>
      </c>
      <c r="O79" s="372">
        <f t="shared" si="11"/>
        <v>0</v>
      </c>
      <c r="R79" s="371"/>
      <c r="S79" s="353">
        <f t="shared" si="12"/>
        <v>0</v>
      </c>
    </row>
    <row r="80" spans="2:19" ht="12">
      <c r="B80" s="369"/>
      <c r="C80" s="354" t="s">
        <v>402</v>
      </c>
      <c r="D80" s="371">
        <v>52307361</v>
      </c>
      <c r="E80" s="372">
        <v>24425900</v>
      </c>
      <c r="F80" s="373"/>
      <c r="G80" s="371">
        <v>250356007</v>
      </c>
      <c r="H80" s="372">
        <v>361177435</v>
      </c>
      <c r="I80" s="373"/>
      <c r="J80" s="371">
        <v>670412</v>
      </c>
      <c r="K80" s="372">
        <v>307744</v>
      </c>
      <c r="L80" s="373"/>
      <c r="M80" s="371">
        <f>+D80+G80+J80</f>
        <v>303333780</v>
      </c>
      <c r="N80" s="372">
        <f>+K80+H80+E80</f>
        <v>385911079</v>
      </c>
      <c r="O80" s="372">
        <f>+L80+I80+F80</f>
        <v>0</v>
      </c>
      <c r="R80" s="371"/>
      <c r="S80" s="353">
        <f t="shared" si="12"/>
        <v>0</v>
      </c>
    </row>
    <row r="81" ht="12">
      <c r="S81" s="353">
        <f t="shared" si="12"/>
        <v>0</v>
      </c>
    </row>
    <row r="82" spans="2:19" ht="12">
      <c r="B82" s="362" t="s">
        <v>403</v>
      </c>
      <c r="C82" s="374"/>
      <c r="D82" s="368">
        <f aca="true" t="shared" si="13" ref="D82:N82">SUM(D83:D86)</f>
        <v>-1072992020</v>
      </c>
      <c r="E82" s="367">
        <f t="shared" si="13"/>
        <v>-755087488</v>
      </c>
      <c r="F82" s="368">
        <f t="shared" si="13"/>
        <v>0</v>
      </c>
      <c r="G82" s="368">
        <f t="shared" si="13"/>
        <v>-2340690189</v>
      </c>
      <c r="H82" s="367">
        <f t="shared" si="13"/>
        <v>-1968231947</v>
      </c>
      <c r="I82" s="368">
        <f t="shared" si="13"/>
        <v>0</v>
      </c>
      <c r="J82" s="368">
        <f t="shared" si="13"/>
        <v>483856668</v>
      </c>
      <c r="K82" s="367">
        <f t="shared" si="13"/>
        <v>441905314</v>
      </c>
      <c r="L82" s="367"/>
      <c r="M82" s="368">
        <f t="shared" si="13"/>
        <v>-2929825541</v>
      </c>
      <c r="N82" s="367">
        <f t="shared" si="13"/>
        <v>-2281414121</v>
      </c>
      <c r="O82" s="367">
        <f>SUM(O83:O86)</f>
        <v>0</v>
      </c>
      <c r="R82" s="368"/>
      <c r="S82" s="353">
        <f t="shared" si="12"/>
        <v>0</v>
      </c>
    </row>
    <row r="83" spans="2:19" ht="12">
      <c r="B83" s="369"/>
      <c r="C83" s="370" t="s">
        <v>404</v>
      </c>
      <c r="D83" s="371">
        <v>-438649830</v>
      </c>
      <c r="E83" s="372">
        <v>-216157713</v>
      </c>
      <c r="F83" s="373"/>
      <c r="G83" s="371">
        <v>-1912884492</v>
      </c>
      <c r="H83" s="372">
        <v>-1531306030</v>
      </c>
      <c r="I83" s="373"/>
      <c r="J83" s="371">
        <v>445778366</v>
      </c>
      <c r="K83" s="372">
        <v>405857738</v>
      </c>
      <c r="L83" s="373"/>
      <c r="M83" s="371">
        <f>+D83+G83+J83</f>
        <v>-1905755956</v>
      </c>
      <c r="N83" s="372">
        <f aca="true" t="shared" si="14" ref="N83:O86">+K83+H83+E83</f>
        <v>-1341606005</v>
      </c>
      <c r="O83" s="372">
        <f t="shared" si="14"/>
        <v>0</v>
      </c>
      <c r="R83" s="371"/>
      <c r="S83" s="353">
        <f t="shared" si="12"/>
        <v>0</v>
      </c>
    </row>
    <row r="84" spans="2:19" ht="12">
      <c r="B84" s="369"/>
      <c r="C84" s="370" t="s">
        <v>405</v>
      </c>
      <c r="D84" s="371">
        <v>-378708738</v>
      </c>
      <c r="E84" s="372">
        <v>-309853052</v>
      </c>
      <c r="F84" s="373"/>
      <c r="G84" s="371">
        <v>0</v>
      </c>
      <c r="H84" s="372">
        <v>0</v>
      </c>
      <c r="I84" s="373"/>
      <c r="J84" s="371">
        <v>-2277</v>
      </c>
      <c r="K84" s="372">
        <v>-2843</v>
      </c>
      <c r="L84" s="373"/>
      <c r="M84" s="371">
        <f>+D84+G84+J84</f>
        <v>-378711015</v>
      </c>
      <c r="N84" s="372">
        <f t="shared" si="14"/>
        <v>-309855895</v>
      </c>
      <c r="O84" s="372">
        <f t="shared" si="14"/>
        <v>0</v>
      </c>
      <c r="R84" s="371"/>
      <c r="S84" s="353">
        <f t="shared" si="12"/>
        <v>0</v>
      </c>
    </row>
    <row r="85" spans="2:19" ht="12">
      <c r="B85" s="369"/>
      <c r="C85" s="370" t="s">
        <v>406</v>
      </c>
      <c r="D85" s="371">
        <v>-200411881</v>
      </c>
      <c r="E85" s="372">
        <v>-175454155</v>
      </c>
      <c r="F85" s="373"/>
      <c r="G85" s="371">
        <v>-167020349</v>
      </c>
      <c r="H85" s="372">
        <v>-151497492</v>
      </c>
      <c r="I85" s="373"/>
      <c r="J85" s="371">
        <v>39929979</v>
      </c>
      <c r="K85" s="372">
        <v>37713831</v>
      </c>
      <c r="L85" s="373"/>
      <c r="M85" s="371">
        <f>+D85+G85+J85</f>
        <v>-327502251</v>
      </c>
      <c r="N85" s="372">
        <f t="shared" si="14"/>
        <v>-289237816</v>
      </c>
      <c r="O85" s="372">
        <f t="shared" si="14"/>
        <v>0</v>
      </c>
      <c r="R85" s="371"/>
      <c r="S85" s="353">
        <f t="shared" si="12"/>
        <v>0</v>
      </c>
    </row>
    <row r="86" spans="2:19" ht="12">
      <c r="B86" s="369"/>
      <c r="C86" s="370" t="s">
        <v>407</v>
      </c>
      <c r="D86" s="371">
        <v>-55221571</v>
      </c>
      <c r="E86" s="372">
        <v>-53622568</v>
      </c>
      <c r="F86" s="373"/>
      <c r="G86" s="371">
        <v>-260785348</v>
      </c>
      <c r="H86" s="372">
        <v>-285428425</v>
      </c>
      <c r="I86" s="373"/>
      <c r="J86" s="371">
        <v>-1849400</v>
      </c>
      <c r="K86" s="372">
        <v>-1663412</v>
      </c>
      <c r="L86" s="373"/>
      <c r="M86" s="371">
        <f>+D86+G86+J86</f>
        <v>-317856319</v>
      </c>
      <c r="N86" s="372">
        <f t="shared" si="14"/>
        <v>-340714405</v>
      </c>
      <c r="O86" s="372">
        <f t="shared" si="14"/>
        <v>0</v>
      </c>
      <c r="R86" s="371"/>
      <c r="S86" s="353">
        <f t="shared" si="12"/>
        <v>0</v>
      </c>
    </row>
    <row r="87" ht="12">
      <c r="S87" s="353">
        <f t="shared" si="12"/>
        <v>0</v>
      </c>
    </row>
    <row r="88" spans="2:19" ht="12">
      <c r="B88" s="362" t="s">
        <v>408</v>
      </c>
      <c r="C88" s="374"/>
      <c r="D88" s="358">
        <f>+D82+D75</f>
        <v>1145520664</v>
      </c>
      <c r="E88" s="367">
        <f aca="true" t="shared" si="15" ref="E88:M88">+E82+E75</f>
        <v>999011633</v>
      </c>
      <c r="F88" s="358">
        <f t="shared" si="15"/>
        <v>0</v>
      </c>
      <c r="G88" s="358">
        <f t="shared" si="15"/>
        <v>1127749906</v>
      </c>
      <c r="H88" s="367">
        <f t="shared" si="15"/>
        <v>1303628854</v>
      </c>
      <c r="I88" s="358">
        <f t="shared" si="15"/>
        <v>0</v>
      </c>
      <c r="J88" s="358">
        <f t="shared" si="15"/>
        <v>6167056</v>
      </c>
      <c r="K88" s="367">
        <f t="shared" si="15"/>
        <v>9400370</v>
      </c>
      <c r="L88" s="358">
        <f t="shared" si="15"/>
        <v>0</v>
      </c>
      <c r="M88" s="358">
        <f t="shared" si="15"/>
        <v>2279437626</v>
      </c>
      <c r="N88" s="367">
        <f>+N82+N75</f>
        <v>2312040857</v>
      </c>
      <c r="O88" s="367">
        <f>+O82+O75</f>
        <v>0</v>
      </c>
      <c r="R88" s="358"/>
      <c r="S88" s="353">
        <f t="shared" si="12"/>
        <v>0</v>
      </c>
    </row>
    <row r="89" ht="12">
      <c r="S89" s="353">
        <f t="shared" si="12"/>
        <v>0</v>
      </c>
    </row>
    <row r="90" spans="2:19" ht="12">
      <c r="B90" s="350"/>
      <c r="C90" s="354" t="s">
        <v>409</v>
      </c>
      <c r="D90" s="371">
        <v>21046346</v>
      </c>
      <c r="E90" s="372">
        <v>13994905</v>
      </c>
      <c r="F90" s="373"/>
      <c r="G90" s="371">
        <v>32706407</v>
      </c>
      <c r="H90" s="372">
        <v>28691214</v>
      </c>
      <c r="I90" s="373"/>
      <c r="J90" s="371">
        <v>79324</v>
      </c>
      <c r="K90" s="372">
        <v>0</v>
      </c>
      <c r="L90" s="373"/>
      <c r="M90" s="371">
        <f>+D90+G90+J90</f>
        <v>53832077</v>
      </c>
      <c r="N90" s="372">
        <f aca="true" t="shared" si="16" ref="N90:O92">+K90+H90+E90</f>
        <v>42686119</v>
      </c>
      <c r="O90" s="372">
        <f t="shared" si="16"/>
        <v>0</v>
      </c>
      <c r="R90" s="371"/>
      <c r="S90" s="353">
        <f t="shared" si="12"/>
        <v>0</v>
      </c>
    </row>
    <row r="91" spans="2:19" ht="12">
      <c r="B91" s="350"/>
      <c r="C91" s="354" t="s">
        <v>410</v>
      </c>
      <c r="D91" s="371">
        <v>-115722518</v>
      </c>
      <c r="E91" s="372">
        <v>-104374728</v>
      </c>
      <c r="F91" s="373"/>
      <c r="G91" s="371">
        <v>-232787622</v>
      </c>
      <c r="H91" s="372">
        <v>-213073904</v>
      </c>
      <c r="I91" s="373"/>
      <c r="J91" s="371">
        <v>-33815600</v>
      </c>
      <c r="K91" s="372">
        <v>-27780798</v>
      </c>
      <c r="L91" s="373"/>
      <c r="M91" s="371">
        <f>+D91+G91+J91</f>
        <v>-382325740</v>
      </c>
      <c r="N91" s="372">
        <f t="shared" si="16"/>
        <v>-345229430</v>
      </c>
      <c r="O91" s="372">
        <f t="shared" si="16"/>
        <v>0</v>
      </c>
      <c r="R91" s="371"/>
      <c r="S91" s="353">
        <f t="shared" si="12"/>
        <v>0</v>
      </c>
    </row>
    <row r="92" spans="2:19" ht="12">
      <c r="B92" s="350"/>
      <c r="C92" s="354" t="s">
        <v>411</v>
      </c>
      <c r="D92" s="371">
        <v>-113051163</v>
      </c>
      <c r="E92" s="372">
        <v>-88765698</v>
      </c>
      <c r="F92" s="373"/>
      <c r="G92" s="371">
        <v>-325597104</v>
      </c>
      <c r="H92" s="372">
        <v>-288997886</v>
      </c>
      <c r="I92" s="373"/>
      <c r="J92" s="371">
        <v>8818109</v>
      </c>
      <c r="K92" s="372">
        <v>2411446</v>
      </c>
      <c r="L92" s="373"/>
      <c r="M92" s="371">
        <f>+D92+G92+J92</f>
        <v>-429830158</v>
      </c>
      <c r="N92" s="372">
        <f t="shared" si="16"/>
        <v>-375352138</v>
      </c>
      <c r="O92" s="372">
        <f t="shared" si="16"/>
        <v>0</v>
      </c>
      <c r="R92" s="371"/>
      <c r="S92" s="353">
        <f t="shared" si="12"/>
        <v>0</v>
      </c>
    </row>
    <row r="93" ht="12">
      <c r="S93" s="353">
        <f t="shared" si="12"/>
        <v>0</v>
      </c>
    </row>
    <row r="94" spans="2:19" ht="12">
      <c r="B94" s="362" t="s">
        <v>412</v>
      </c>
      <c r="C94" s="374"/>
      <c r="D94" s="358">
        <f aca="true" t="shared" si="17" ref="D94:O94">+D88+D90+D91+D92</f>
        <v>937793329</v>
      </c>
      <c r="E94" s="367">
        <f t="shared" si="17"/>
        <v>819866112</v>
      </c>
      <c r="F94" s="358">
        <f t="shared" si="17"/>
        <v>0</v>
      </c>
      <c r="G94" s="358">
        <f t="shared" si="17"/>
        <v>602071587</v>
      </c>
      <c r="H94" s="367">
        <f t="shared" si="17"/>
        <v>830248278</v>
      </c>
      <c r="I94" s="358">
        <f t="shared" si="17"/>
        <v>0</v>
      </c>
      <c r="J94" s="358">
        <f t="shared" si="17"/>
        <v>-18751111</v>
      </c>
      <c r="K94" s="367">
        <f t="shared" si="17"/>
        <v>-15968982</v>
      </c>
      <c r="L94" s="358">
        <f t="shared" si="17"/>
        <v>0</v>
      </c>
      <c r="M94" s="358">
        <f t="shared" si="17"/>
        <v>1521113805</v>
      </c>
      <c r="N94" s="367">
        <f t="shared" si="17"/>
        <v>1634145408</v>
      </c>
      <c r="O94" s="367">
        <f t="shared" si="17"/>
        <v>0</v>
      </c>
      <c r="R94" s="358"/>
      <c r="S94" s="353">
        <f t="shared" si="12"/>
        <v>0</v>
      </c>
    </row>
    <row r="95" ht="12">
      <c r="S95" s="353">
        <f t="shared" si="12"/>
        <v>0</v>
      </c>
    </row>
    <row r="96" spans="2:19" ht="12">
      <c r="B96" s="369"/>
      <c r="C96" s="354" t="s">
        <v>413</v>
      </c>
      <c r="D96" s="371">
        <v>-175545212</v>
      </c>
      <c r="E96" s="372">
        <v>-163875872</v>
      </c>
      <c r="F96" s="373"/>
      <c r="G96" s="371">
        <v>-172087498</v>
      </c>
      <c r="H96" s="372">
        <v>-162753434</v>
      </c>
      <c r="I96" s="373"/>
      <c r="J96" s="371">
        <v>-1542454</v>
      </c>
      <c r="K96" s="372">
        <v>-1622293</v>
      </c>
      <c r="L96" s="373"/>
      <c r="M96" s="371">
        <f>+D96+G96+J96</f>
        <v>-349175164</v>
      </c>
      <c r="N96" s="372">
        <f>+K96+H96+E96</f>
        <v>-328251599</v>
      </c>
      <c r="O96" s="372">
        <f>+L96+I96+F96</f>
        <v>0</v>
      </c>
      <c r="R96" s="371"/>
      <c r="S96" s="353">
        <f t="shared" si="12"/>
        <v>0</v>
      </c>
    </row>
    <row r="97" spans="2:19" ht="24">
      <c r="B97" s="369"/>
      <c r="C97" s="354" t="s">
        <v>414</v>
      </c>
      <c r="D97" s="371">
        <v>-1052396</v>
      </c>
      <c r="E97" s="372">
        <v>-7515156</v>
      </c>
      <c r="F97" s="373"/>
      <c r="G97" s="371">
        <v>-28630048</v>
      </c>
      <c r="H97" s="372">
        <v>-49620107</v>
      </c>
      <c r="I97" s="373"/>
      <c r="J97" s="371">
        <v>0</v>
      </c>
      <c r="K97" s="372"/>
      <c r="L97" s="373"/>
      <c r="M97" s="371">
        <f>+D97+G97+J97</f>
        <v>-29682444</v>
      </c>
      <c r="N97" s="372">
        <f>+K97+H97+E97</f>
        <v>-57135263</v>
      </c>
      <c r="O97" s="372">
        <f>+L97+I97+F97</f>
        <v>0</v>
      </c>
      <c r="R97" s="371"/>
      <c r="S97" s="353">
        <f t="shared" si="12"/>
        <v>0</v>
      </c>
    </row>
    <row r="98" ht="12">
      <c r="S98" s="353">
        <f t="shared" si="12"/>
        <v>0</v>
      </c>
    </row>
    <row r="99" spans="2:19" ht="12">
      <c r="B99" s="362" t="s">
        <v>415</v>
      </c>
      <c r="C99" s="374"/>
      <c r="D99" s="368">
        <f>+D94+D96+D97</f>
        <v>761195721</v>
      </c>
      <c r="E99" s="367">
        <f aca="true" t="shared" si="18" ref="E99:M99">+E94+E96+E97</f>
        <v>648475084</v>
      </c>
      <c r="F99" s="368">
        <f t="shared" si="18"/>
        <v>0</v>
      </c>
      <c r="G99" s="368">
        <f t="shared" si="18"/>
        <v>401354041</v>
      </c>
      <c r="H99" s="367">
        <f t="shared" si="18"/>
        <v>617874737</v>
      </c>
      <c r="I99" s="368">
        <f t="shared" si="18"/>
        <v>0</v>
      </c>
      <c r="J99" s="368">
        <f t="shared" si="18"/>
        <v>-20293565</v>
      </c>
      <c r="K99" s="367">
        <f t="shared" si="18"/>
        <v>-17591275</v>
      </c>
      <c r="L99" s="368">
        <f t="shared" si="18"/>
        <v>0</v>
      </c>
      <c r="M99" s="368">
        <f t="shared" si="18"/>
        <v>1142256197</v>
      </c>
      <c r="N99" s="367">
        <f>+N94+N96+N97</f>
        <v>1248758546</v>
      </c>
      <c r="O99" s="367">
        <f>+O94+O96+O97</f>
        <v>0</v>
      </c>
      <c r="R99" s="358"/>
      <c r="S99" s="353">
        <f t="shared" si="12"/>
        <v>0</v>
      </c>
    </row>
    <row r="100" spans="2:19" ht="6" customHeight="1">
      <c r="B100" s="375"/>
      <c r="C100" s="376"/>
      <c r="S100" s="353"/>
    </row>
    <row r="101" spans="2:19" ht="12">
      <c r="B101" s="362" t="s">
        <v>416</v>
      </c>
      <c r="C101" s="374"/>
      <c r="D101" s="358">
        <f aca="true" t="shared" si="19" ref="D101:N101">SUM(D102:D105)</f>
        <v>-158793947</v>
      </c>
      <c r="E101" s="367">
        <f t="shared" si="19"/>
        <v>-131656720</v>
      </c>
      <c r="F101" s="358">
        <f t="shared" si="19"/>
        <v>0</v>
      </c>
      <c r="G101" s="358">
        <f t="shared" si="19"/>
        <v>-213252351</v>
      </c>
      <c r="H101" s="367">
        <f t="shared" si="19"/>
        <v>-48081282</v>
      </c>
      <c r="I101" s="358">
        <f t="shared" si="19"/>
        <v>0</v>
      </c>
      <c r="J101" s="358">
        <f t="shared" si="19"/>
        <v>62720434</v>
      </c>
      <c r="K101" s="367">
        <f t="shared" si="19"/>
        <v>37023495</v>
      </c>
      <c r="L101" s="367"/>
      <c r="M101" s="368">
        <f t="shared" si="19"/>
        <v>-309325864</v>
      </c>
      <c r="N101" s="367">
        <f t="shared" si="19"/>
        <v>-142714507</v>
      </c>
      <c r="O101" s="367">
        <f>SUM(O102:O105)</f>
        <v>0</v>
      </c>
      <c r="R101" s="358"/>
      <c r="S101" s="353">
        <f aca="true" t="shared" si="20" ref="S101:S124">+O101-R101</f>
        <v>0</v>
      </c>
    </row>
    <row r="102" spans="2:19" ht="12.75" customHeight="1">
      <c r="B102" s="369"/>
      <c r="C102" s="354" t="s">
        <v>417</v>
      </c>
      <c r="D102" s="371">
        <v>24308969</v>
      </c>
      <c r="E102" s="372">
        <v>19586318</v>
      </c>
      <c r="F102" s="373"/>
      <c r="G102" s="371">
        <v>55314578</v>
      </c>
      <c r="H102" s="372">
        <f>133025642-26248235</f>
        <v>106777407</v>
      </c>
      <c r="I102" s="373"/>
      <c r="J102" s="371">
        <v>46727912</v>
      </c>
      <c r="K102" s="372">
        <v>41662736</v>
      </c>
      <c r="L102" s="373"/>
      <c r="M102" s="371">
        <f>+D102+G102+J102</f>
        <v>126351459</v>
      </c>
      <c r="N102" s="372">
        <f aca="true" t="shared" si="21" ref="N102:O104">+K102+H102+E102</f>
        <v>168026461</v>
      </c>
      <c r="O102" s="372">
        <f t="shared" si="21"/>
        <v>0</v>
      </c>
      <c r="R102" s="371"/>
      <c r="S102" s="353">
        <f t="shared" si="20"/>
        <v>0</v>
      </c>
    </row>
    <row r="103" spans="2:19" ht="12">
      <c r="B103" s="369"/>
      <c r="C103" s="354" t="s">
        <v>418</v>
      </c>
      <c r="D103" s="371">
        <v>-125946325</v>
      </c>
      <c r="E103" s="372">
        <v>-125190455</v>
      </c>
      <c r="F103" s="373"/>
      <c r="G103" s="371">
        <v>-265543982</v>
      </c>
      <c r="H103" s="372">
        <f>-181251135+26248235</f>
        <v>-155002900</v>
      </c>
      <c r="I103" s="373"/>
      <c r="J103" s="371">
        <v>4424657</v>
      </c>
      <c r="K103" s="372">
        <v>-5825589</v>
      </c>
      <c r="L103" s="373"/>
      <c r="M103" s="371">
        <f>+D103+G103+J103</f>
        <v>-387065650</v>
      </c>
      <c r="N103" s="372">
        <f t="shared" si="21"/>
        <v>-286018944</v>
      </c>
      <c r="O103" s="372">
        <f t="shared" si="21"/>
        <v>0</v>
      </c>
      <c r="R103" s="371"/>
      <c r="S103" s="353">
        <f t="shared" si="20"/>
        <v>0</v>
      </c>
    </row>
    <row r="104" spans="2:19" ht="12">
      <c r="B104" s="369"/>
      <c r="C104" s="354" t="s">
        <v>419</v>
      </c>
      <c r="D104" s="371">
        <v>2688098</v>
      </c>
      <c r="E104" s="372">
        <v>-811495</v>
      </c>
      <c r="F104" s="373"/>
      <c r="G104" s="371">
        <v>246352</v>
      </c>
      <c r="H104" s="372">
        <v>368568</v>
      </c>
      <c r="I104" s="373"/>
      <c r="J104" s="371">
        <v>-8787907</v>
      </c>
      <c r="K104" s="372">
        <v>-5964424</v>
      </c>
      <c r="L104" s="373"/>
      <c r="M104" s="371">
        <f>+D104+G104+J104</f>
        <v>-5853457</v>
      </c>
      <c r="N104" s="372">
        <f t="shared" si="21"/>
        <v>-6407351</v>
      </c>
      <c r="O104" s="372">
        <f t="shared" si="21"/>
        <v>0</v>
      </c>
      <c r="R104" s="371"/>
      <c r="S104" s="353">
        <f t="shared" si="20"/>
        <v>0</v>
      </c>
    </row>
    <row r="105" spans="2:19" ht="12">
      <c r="B105" s="369"/>
      <c r="C105" s="354" t="s">
        <v>420</v>
      </c>
      <c r="D105" s="358">
        <f aca="true" t="shared" si="22" ref="D105:O105">+D106+D107</f>
        <v>-59844689</v>
      </c>
      <c r="E105" s="367">
        <f t="shared" si="22"/>
        <v>-25241088</v>
      </c>
      <c r="F105" s="358">
        <f t="shared" si="22"/>
        <v>0</v>
      </c>
      <c r="G105" s="358">
        <f t="shared" si="22"/>
        <v>-3269299</v>
      </c>
      <c r="H105" s="367">
        <f t="shared" si="22"/>
        <v>-224357</v>
      </c>
      <c r="I105" s="358">
        <f t="shared" si="22"/>
        <v>0</v>
      </c>
      <c r="J105" s="358">
        <f t="shared" si="22"/>
        <v>20355772</v>
      </c>
      <c r="K105" s="367">
        <f t="shared" si="22"/>
        <v>7150772</v>
      </c>
      <c r="L105" s="358">
        <f t="shared" si="22"/>
        <v>0</v>
      </c>
      <c r="M105" s="358">
        <f t="shared" si="22"/>
        <v>-42758216</v>
      </c>
      <c r="N105" s="367">
        <f t="shared" si="22"/>
        <v>-18314673</v>
      </c>
      <c r="O105" s="367">
        <f t="shared" si="22"/>
        <v>0</v>
      </c>
      <c r="R105" s="358"/>
      <c r="S105" s="353">
        <f t="shared" si="20"/>
        <v>0</v>
      </c>
    </row>
    <row r="106" spans="2:19" ht="12">
      <c r="B106" s="369"/>
      <c r="C106" s="370" t="s">
        <v>421</v>
      </c>
      <c r="D106" s="371">
        <v>45506639</v>
      </c>
      <c r="E106" s="372">
        <v>31787395</v>
      </c>
      <c r="F106" s="373"/>
      <c r="G106" s="371">
        <v>1963112</v>
      </c>
      <c r="H106" s="372">
        <v>2763733</v>
      </c>
      <c r="I106" s="373"/>
      <c r="J106" s="371">
        <v>52944450</v>
      </c>
      <c r="K106" s="372">
        <v>20009480</v>
      </c>
      <c r="L106" s="373"/>
      <c r="M106" s="371">
        <f>+D106+G106+J106</f>
        <v>100414201</v>
      </c>
      <c r="N106" s="372">
        <f>+K106+H106+E106</f>
        <v>54560608</v>
      </c>
      <c r="O106" s="372">
        <f>+L106+I106+F106</f>
        <v>0</v>
      </c>
      <c r="R106" s="371"/>
      <c r="S106" s="353">
        <f t="shared" si="20"/>
        <v>0</v>
      </c>
    </row>
    <row r="107" spans="2:19" ht="12">
      <c r="B107" s="369"/>
      <c r="C107" s="370" t="s">
        <v>422</v>
      </c>
      <c r="D107" s="371">
        <v>-105351328</v>
      </c>
      <c r="E107" s="372">
        <v>-57028483</v>
      </c>
      <c r="F107" s="373"/>
      <c r="G107" s="371">
        <v>-5232411</v>
      </c>
      <c r="H107" s="372">
        <v>-2988090</v>
      </c>
      <c r="I107" s="373"/>
      <c r="J107" s="371">
        <v>-32588678</v>
      </c>
      <c r="K107" s="372">
        <v>-12858708</v>
      </c>
      <c r="L107" s="373"/>
      <c r="M107" s="371">
        <f>+D107+G107+J107</f>
        <v>-143172417</v>
      </c>
      <c r="N107" s="372">
        <f>+K107+H107+E107</f>
        <v>-72875281</v>
      </c>
      <c r="O107" s="372">
        <f>+L107+I107+F107</f>
        <v>0</v>
      </c>
      <c r="R107" s="371"/>
      <c r="S107" s="353">
        <f t="shared" si="20"/>
        <v>0</v>
      </c>
    </row>
    <row r="108" ht="6.75" customHeight="1">
      <c r="S108" s="353">
        <f t="shared" si="20"/>
        <v>0</v>
      </c>
    </row>
    <row r="109" spans="2:19" ht="36">
      <c r="B109" s="377"/>
      <c r="C109" s="354" t="s">
        <v>423</v>
      </c>
      <c r="D109" s="371">
        <v>9961112</v>
      </c>
      <c r="E109" s="372">
        <v>13876045</v>
      </c>
      <c r="F109" s="373"/>
      <c r="G109" s="371">
        <v>2239641</v>
      </c>
      <c r="H109" s="372">
        <v>759924</v>
      </c>
      <c r="I109" s="373"/>
      <c r="J109" s="371">
        <v>-4214</v>
      </c>
      <c r="K109" s="372"/>
      <c r="L109" s="373"/>
      <c r="M109" s="371">
        <f>+D109+G109+J109</f>
        <v>12196539</v>
      </c>
      <c r="N109" s="372">
        <f>+K109+H109+E109</f>
        <v>14635969</v>
      </c>
      <c r="O109" s="372">
        <f>+L109+I109+F109</f>
        <v>0</v>
      </c>
      <c r="R109" s="371"/>
      <c r="S109" s="353">
        <f t="shared" si="20"/>
        <v>0</v>
      </c>
    </row>
    <row r="110" spans="2:19" ht="12">
      <c r="B110" s="378"/>
      <c r="C110" s="354" t="s">
        <v>424</v>
      </c>
      <c r="D110" s="368">
        <f>+D111+D112</f>
        <v>43437381</v>
      </c>
      <c r="E110" s="363">
        <f aca="true" t="shared" si="23" ref="E110:M110">+E111+E112</f>
        <v>3308416</v>
      </c>
      <c r="F110" s="368">
        <f t="shared" si="23"/>
        <v>0</v>
      </c>
      <c r="G110" s="368">
        <f t="shared" si="23"/>
        <v>-156292</v>
      </c>
      <c r="H110" s="363">
        <f t="shared" si="23"/>
        <v>232615</v>
      </c>
      <c r="I110" s="368">
        <f t="shared" si="23"/>
        <v>0</v>
      </c>
      <c r="J110" s="368">
        <f t="shared" si="23"/>
        <v>5287375</v>
      </c>
      <c r="K110" s="363">
        <f t="shared" si="23"/>
        <v>9641704</v>
      </c>
      <c r="L110" s="368">
        <f t="shared" si="23"/>
        <v>0</v>
      </c>
      <c r="M110" s="368">
        <f t="shared" si="23"/>
        <v>48568464</v>
      </c>
      <c r="N110" s="363">
        <f>+N111+N112</f>
        <v>13182735</v>
      </c>
      <c r="O110" s="372">
        <v>0</v>
      </c>
      <c r="R110" s="371"/>
      <c r="S110" s="353">
        <f t="shared" si="20"/>
        <v>0</v>
      </c>
    </row>
    <row r="111" spans="2:19" ht="12">
      <c r="B111" s="362"/>
      <c r="C111" s="370" t="s">
        <v>425</v>
      </c>
      <c r="D111" s="371">
        <v>43358695</v>
      </c>
      <c r="E111" s="372">
        <v>852836</v>
      </c>
      <c r="F111" s="373"/>
      <c r="G111" s="371">
        <v>0</v>
      </c>
      <c r="H111" s="372"/>
      <c r="I111" s="373"/>
      <c r="J111" s="371">
        <v>0</v>
      </c>
      <c r="K111" s="372"/>
      <c r="L111" s="373"/>
      <c r="M111" s="371">
        <f>+D111+G111+J111</f>
        <v>43358695</v>
      </c>
      <c r="N111" s="372">
        <f>+K111+H111+E111</f>
        <v>852836</v>
      </c>
      <c r="O111" s="372">
        <f>+L111+I111+F111</f>
        <v>0</v>
      </c>
      <c r="R111" s="371"/>
      <c r="S111" s="353">
        <f t="shared" si="20"/>
        <v>0</v>
      </c>
    </row>
    <row r="112" spans="2:19" ht="12">
      <c r="B112" s="362"/>
      <c r="C112" s="370" t="s">
        <v>426</v>
      </c>
      <c r="D112" s="371">
        <v>78686</v>
      </c>
      <c r="E112" s="372">
        <v>2455580</v>
      </c>
      <c r="F112" s="373"/>
      <c r="G112" s="371">
        <v>-156292</v>
      </c>
      <c r="H112" s="372">
        <v>232615</v>
      </c>
      <c r="I112" s="373"/>
      <c r="J112" s="371">
        <v>5287375</v>
      </c>
      <c r="K112" s="372">
        <v>9641704</v>
      </c>
      <c r="L112" s="373"/>
      <c r="M112" s="371">
        <f>+D112+G112+J112</f>
        <v>5209769</v>
      </c>
      <c r="N112" s="372">
        <f>+K112+H112+E112</f>
        <v>12329899</v>
      </c>
      <c r="O112" s="372">
        <f>+L112+I112+F112</f>
        <v>0</v>
      </c>
      <c r="R112" s="371"/>
      <c r="S112" s="353">
        <f t="shared" si="20"/>
        <v>0</v>
      </c>
    </row>
    <row r="113" ht="12">
      <c r="S113" s="353">
        <f t="shared" si="20"/>
        <v>0</v>
      </c>
    </row>
    <row r="114" spans="2:19" ht="12">
      <c r="B114" s="362" t="s">
        <v>427</v>
      </c>
      <c r="C114" s="374"/>
      <c r="D114" s="368">
        <f>+D99+D101+D109+D110</f>
        <v>655800267</v>
      </c>
      <c r="E114" s="363">
        <f aca="true" t="shared" si="24" ref="E114:M114">+E99+E101+E109+E110</f>
        <v>534002825</v>
      </c>
      <c r="F114" s="368">
        <f t="shared" si="24"/>
        <v>0</v>
      </c>
      <c r="G114" s="368">
        <f t="shared" si="24"/>
        <v>190185039</v>
      </c>
      <c r="H114" s="363">
        <f t="shared" si="24"/>
        <v>570785994</v>
      </c>
      <c r="I114" s="368">
        <f t="shared" si="24"/>
        <v>0</v>
      </c>
      <c r="J114" s="368">
        <f t="shared" si="24"/>
        <v>47710030</v>
      </c>
      <c r="K114" s="363">
        <f t="shared" si="24"/>
        <v>29073924</v>
      </c>
      <c r="L114" s="368">
        <f t="shared" si="24"/>
        <v>0</v>
      </c>
      <c r="M114" s="368">
        <f t="shared" si="24"/>
        <v>893695336</v>
      </c>
      <c r="N114" s="363">
        <f>+N99+N101+N109+N110</f>
        <v>1133862743</v>
      </c>
      <c r="O114" s="367" t="e">
        <f>+O99+O101+O109+O110+O111+O112+#REF!</f>
        <v>#REF!</v>
      </c>
      <c r="R114" s="358"/>
      <c r="S114" s="353" t="e">
        <f t="shared" si="20"/>
        <v>#REF!</v>
      </c>
    </row>
    <row r="115" ht="12">
      <c r="S115" s="353">
        <f t="shared" si="20"/>
        <v>0</v>
      </c>
    </row>
    <row r="116" spans="2:19" ht="12">
      <c r="B116" s="369"/>
      <c r="C116" s="354" t="s">
        <v>428</v>
      </c>
      <c r="D116" s="371">
        <v>-221396511</v>
      </c>
      <c r="E116" s="372">
        <v>-154675539</v>
      </c>
      <c r="F116" s="373"/>
      <c r="G116" s="371">
        <v>-77640650</v>
      </c>
      <c r="H116" s="372">
        <v>-136001068</v>
      </c>
      <c r="I116" s="373"/>
      <c r="J116" s="371">
        <v>-68467454</v>
      </c>
      <c r="K116" s="372">
        <v>-40561782</v>
      </c>
      <c r="L116" s="373"/>
      <c r="M116" s="371">
        <f>+D116+G116+J116</f>
        <v>-367504615</v>
      </c>
      <c r="N116" s="372">
        <f>+K116+H116+E116</f>
        <v>-331238389</v>
      </c>
      <c r="O116" s="372">
        <f>+L116+I116+F116</f>
        <v>0</v>
      </c>
      <c r="R116" s="371"/>
      <c r="S116" s="353">
        <f t="shared" si="20"/>
        <v>0</v>
      </c>
    </row>
    <row r="117" ht="12">
      <c r="S117" s="353">
        <f t="shared" si="20"/>
        <v>0</v>
      </c>
    </row>
    <row r="118" spans="2:19" ht="12">
      <c r="B118" s="362" t="s">
        <v>429</v>
      </c>
      <c r="C118" s="374"/>
      <c r="D118" s="358">
        <f aca="true" t="shared" si="25" ref="D118:M118">+D114+D116</f>
        <v>434403756</v>
      </c>
      <c r="E118" s="367">
        <f t="shared" si="25"/>
        <v>379327286</v>
      </c>
      <c r="F118" s="358">
        <f t="shared" si="25"/>
        <v>0</v>
      </c>
      <c r="G118" s="358">
        <f t="shared" si="25"/>
        <v>112544389</v>
      </c>
      <c r="H118" s="367">
        <f t="shared" si="25"/>
        <v>434784926</v>
      </c>
      <c r="I118" s="358">
        <f t="shared" si="25"/>
        <v>0</v>
      </c>
      <c r="J118" s="358">
        <f t="shared" si="25"/>
        <v>-20757424</v>
      </c>
      <c r="K118" s="367">
        <f t="shared" si="25"/>
        <v>-11487858</v>
      </c>
      <c r="L118" s="358">
        <f t="shared" si="25"/>
        <v>0</v>
      </c>
      <c r="M118" s="358">
        <f t="shared" si="25"/>
        <v>526190721</v>
      </c>
      <c r="N118" s="367">
        <f>+N114+N116</f>
        <v>802624354</v>
      </c>
      <c r="O118" s="367" t="e">
        <f>+O114+O116</f>
        <v>#REF!</v>
      </c>
      <c r="R118" s="358"/>
      <c r="S118" s="353" t="e">
        <f t="shared" si="20"/>
        <v>#REF!</v>
      </c>
    </row>
    <row r="119" spans="2:19" ht="12">
      <c r="B119" s="369"/>
      <c r="C119" s="354" t="s">
        <v>430</v>
      </c>
      <c r="D119" s="371">
        <v>0</v>
      </c>
      <c r="E119" s="372"/>
      <c r="F119" s="373"/>
      <c r="G119" s="371">
        <v>0</v>
      </c>
      <c r="H119" s="372"/>
      <c r="I119" s="373"/>
      <c r="J119" s="371">
        <v>0</v>
      </c>
      <c r="K119" s="372"/>
      <c r="L119" s="373"/>
      <c r="M119" s="371">
        <v>0</v>
      </c>
      <c r="N119" s="372">
        <v>0</v>
      </c>
      <c r="O119" s="372">
        <v>0</v>
      </c>
      <c r="R119" s="371"/>
      <c r="S119" s="353">
        <f t="shared" si="20"/>
        <v>0</v>
      </c>
    </row>
    <row r="120" spans="2:19" ht="12">
      <c r="B120" s="362" t="s">
        <v>431</v>
      </c>
      <c r="C120" s="354"/>
      <c r="D120" s="358">
        <f aca="true" t="shared" si="26" ref="D120:M120">+D118+D119</f>
        <v>434403756</v>
      </c>
      <c r="E120" s="367">
        <f t="shared" si="26"/>
        <v>379327286</v>
      </c>
      <c r="F120" s="358">
        <f t="shared" si="26"/>
        <v>0</v>
      </c>
      <c r="G120" s="358">
        <f t="shared" si="26"/>
        <v>112544389</v>
      </c>
      <c r="H120" s="367">
        <f t="shared" si="26"/>
        <v>434784926</v>
      </c>
      <c r="I120" s="358">
        <f t="shared" si="26"/>
        <v>0</v>
      </c>
      <c r="J120" s="358">
        <f t="shared" si="26"/>
        <v>-20757424</v>
      </c>
      <c r="K120" s="367">
        <f t="shared" si="26"/>
        <v>-11487858</v>
      </c>
      <c r="L120" s="358">
        <f t="shared" si="26"/>
        <v>0</v>
      </c>
      <c r="M120" s="358">
        <f t="shared" si="26"/>
        <v>526190721</v>
      </c>
      <c r="N120" s="367">
        <f>+N118</f>
        <v>802624354</v>
      </c>
      <c r="O120" s="367" t="e">
        <f>+O118</f>
        <v>#REF!</v>
      </c>
      <c r="R120" s="358"/>
      <c r="S120" s="353" t="e">
        <f t="shared" si="20"/>
        <v>#REF!</v>
      </c>
    </row>
    <row r="121" spans="4:19" ht="6" customHeight="1">
      <c r="D121" s="353"/>
      <c r="G121" s="353"/>
      <c r="J121" s="353"/>
      <c r="R121" s="353"/>
      <c r="S121" s="353">
        <f t="shared" si="20"/>
        <v>0</v>
      </c>
    </row>
    <row r="122" spans="2:19" ht="12">
      <c r="B122" s="369"/>
      <c r="C122" s="354" t="s">
        <v>432</v>
      </c>
      <c r="D122" s="358">
        <f aca="true" t="shared" si="27" ref="D122:L122">+D120</f>
        <v>434403756</v>
      </c>
      <c r="E122" s="367">
        <f t="shared" si="27"/>
        <v>379327286</v>
      </c>
      <c r="F122" s="358">
        <f t="shared" si="27"/>
        <v>0</v>
      </c>
      <c r="G122" s="358">
        <f t="shared" si="27"/>
        <v>112544389</v>
      </c>
      <c r="H122" s="367">
        <f t="shared" si="27"/>
        <v>434784926</v>
      </c>
      <c r="I122" s="358">
        <f t="shared" si="27"/>
        <v>0</v>
      </c>
      <c r="J122" s="358">
        <f t="shared" si="27"/>
        <v>-20757424</v>
      </c>
      <c r="K122" s="367">
        <f t="shared" si="27"/>
        <v>-11487858</v>
      </c>
      <c r="L122" s="358">
        <f t="shared" si="27"/>
        <v>0</v>
      </c>
      <c r="M122" s="358">
        <f>+M123+M124</f>
        <v>526190721</v>
      </c>
      <c r="N122" s="367">
        <f>+N120</f>
        <v>802624354</v>
      </c>
      <c r="O122" s="367" t="e">
        <f>+O120</f>
        <v>#REF!</v>
      </c>
      <c r="R122" s="358"/>
      <c r="S122" s="353" t="e">
        <f t="shared" si="20"/>
        <v>#REF!</v>
      </c>
    </row>
    <row r="123" spans="2:19" ht="12" customHeight="1">
      <c r="B123" s="369"/>
      <c r="C123" s="374" t="s">
        <v>433</v>
      </c>
      <c r="D123" s="358"/>
      <c r="E123" s="367"/>
      <c r="F123" s="373"/>
      <c r="G123" s="358"/>
      <c r="H123" s="367"/>
      <c r="I123" s="373"/>
      <c r="J123" s="358"/>
      <c r="K123" s="367"/>
      <c r="L123" s="373"/>
      <c r="M123" s="358">
        <v>272132040</v>
      </c>
      <c r="N123" s="367">
        <v>467900613</v>
      </c>
      <c r="O123" s="367" t="e">
        <f>+O122-O124</f>
        <v>#REF!</v>
      </c>
      <c r="R123" s="371"/>
      <c r="S123" s="353" t="e">
        <f t="shared" si="20"/>
        <v>#REF!</v>
      </c>
    </row>
    <row r="124" spans="2:19" ht="24">
      <c r="B124" s="369"/>
      <c r="C124" s="374" t="s">
        <v>434</v>
      </c>
      <c r="D124" s="358"/>
      <c r="E124" s="367"/>
      <c r="F124" s="373"/>
      <c r="G124" s="358"/>
      <c r="H124" s="367"/>
      <c r="I124" s="373"/>
      <c r="J124" s="358"/>
      <c r="K124" s="367"/>
      <c r="L124" s="373"/>
      <c r="M124" s="368">
        <v>254058681</v>
      </c>
      <c r="N124" s="367">
        <v>334723741</v>
      </c>
      <c r="O124" s="367">
        <f>+L124+I124+F124</f>
        <v>0</v>
      </c>
      <c r="R124" s="371"/>
      <c r="S124" s="353">
        <f t="shared" si="20"/>
        <v>0</v>
      </c>
    </row>
    <row r="125" ht="12">
      <c r="P125" s="353"/>
    </row>
  </sheetData>
  <sheetProtection/>
  <mergeCells count="19">
    <mergeCell ref="B3:C3"/>
    <mergeCell ref="D3:F3"/>
    <mergeCell ref="G3:I3"/>
    <mergeCell ref="J3:L3"/>
    <mergeCell ref="M3:O3"/>
    <mergeCell ref="B4:C5"/>
    <mergeCell ref="M72:O72"/>
    <mergeCell ref="B34:C34"/>
    <mergeCell ref="D34:F34"/>
    <mergeCell ref="G34:I34"/>
    <mergeCell ref="J34:L34"/>
    <mergeCell ref="M34:O34"/>
    <mergeCell ref="B35:C36"/>
    <mergeCell ref="B73:C74"/>
    <mergeCell ref="B58:C58"/>
    <mergeCell ref="B72:C72"/>
    <mergeCell ref="D72:F72"/>
    <mergeCell ref="G72:I72"/>
    <mergeCell ref="J72:L72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B2:AJ12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341" customWidth="1"/>
    <col min="2" max="2" width="2.8515625" style="341" customWidth="1"/>
    <col min="3" max="3" width="61.28125" style="341" customWidth="1"/>
    <col min="4" max="4" width="16.57421875" style="341" customWidth="1"/>
    <col min="5" max="5" width="15.8515625" style="380" customWidth="1"/>
    <col min="6" max="6" width="15.8515625" style="380" hidden="1" customWidth="1"/>
    <col min="7" max="7" width="15.8515625" style="380" customWidth="1"/>
    <col min="8" max="8" width="15.7109375" style="341" customWidth="1"/>
    <col min="9" max="9" width="15.7109375" style="341" hidden="1" customWidth="1"/>
    <col min="10" max="11" width="14.140625" style="341" customWidth="1"/>
    <col min="12" max="12" width="14.140625" style="341" hidden="1" customWidth="1"/>
    <col min="13" max="13" width="16.57421875" style="341" customWidth="1"/>
    <col min="14" max="14" width="16.8515625" style="341" customWidth="1"/>
    <col min="15" max="15" width="16.8515625" style="341" hidden="1" customWidth="1"/>
    <col min="16" max="16" width="16.8515625" style="341" customWidth="1"/>
    <col min="17" max="17" width="15.57421875" style="341" customWidth="1"/>
    <col min="18" max="18" width="15.57421875" style="341" hidden="1" customWidth="1"/>
    <col min="19" max="20" width="15.7109375" style="341" customWidth="1"/>
    <col min="21" max="21" width="15.7109375" style="341" hidden="1" customWidth="1"/>
    <col min="22" max="22" width="15.8515625" style="341" bestFit="1" customWidth="1"/>
    <col min="23" max="23" width="17.140625" style="341" customWidth="1"/>
    <col min="24" max="24" width="15.57421875" style="341" hidden="1" customWidth="1"/>
    <col min="25" max="25" width="8.421875" style="341" customWidth="1"/>
    <col min="26" max="27" width="16.7109375" style="341" hidden="1" customWidth="1"/>
    <col min="28" max="28" width="15.8515625" style="341" hidden="1" customWidth="1"/>
    <col min="29" max="29" width="15.8515625" style="380" hidden="1" customWidth="1"/>
    <col min="30" max="30" width="13.421875" style="380" bestFit="1" customWidth="1"/>
    <col min="31" max="31" width="13.140625" style="341" customWidth="1"/>
    <col min="32" max="32" width="13.8515625" style="341" customWidth="1"/>
    <col min="33" max="33" width="14.00390625" style="341" customWidth="1"/>
    <col min="34" max="34" width="14.421875" style="341" customWidth="1"/>
    <col min="35" max="36" width="12.8515625" style="341" bestFit="1" customWidth="1"/>
    <col min="37" max="38" width="11.421875" style="341" customWidth="1"/>
    <col min="39" max="40" width="13.421875" style="341" bestFit="1" customWidth="1"/>
    <col min="41" max="16384" width="11.421875" style="341" customWidth="1"/>
  </cols>
  <sheetData>
    <row r="2" ht="12">
      <c r="AA2" s="381"/>
    </row>
    <row r="3" spans="2:30" ht="12.75" customHeight="1">
      <c r="B3" s="420" t="s">
        <v>367</v>
      </c>
      <c r="C3" s="421"/>
      <c r="D3" s="434" t="s">
        <v>0</v>
      </c>
      <c r="E3" s="435"/>
      <c r="F3" s="436"/>
      <c r="G3" s="434" t="s">
        <v>1</v>
      </c>
      <c r="H3" s="435"/>
      <c r="I3" s="436"/>
      <c r="J3" s="434" t="s">
        <v>435</v>
      </c>
      <c r="K3" s="435"/>
      <c r="L3" s="436"/>
      <c r="M3" s="434" t="s">
        <v>2</v>
      </c>
      <c r="N3" s="435"/>
      <c r="O3" s="436"/>
      <c r="P3" s="434" t="s">
        <v>436</v>
      </c>
      <c r="Q3" s="435"/>
      <c r="R3" s="436"/>
      <c r="S3" s="434" t="s">
        <v>437</v>
      </c>
      <c r="T3" s="435"/>
      <c r="U3" s="436"/>
      <c r="V3" s="434" t="s">
        <v>343</v>
      </c>
      <c r="W3" s="435"/>
      <c r="X3" s="436"/>
      <c r="Y3" s="381"/>
      <c r="AC3" s="341"/>
      <c r="AD3" s="341"/>
    </row>
    <row r="4" spans="2:30" ht="12" customHeight="1">
      <c r="B4" s="427" t="s">
        <v>344</v>
      </c>
      <c r="C4" s="428"/>
      <c r="D4" s="343">
        <f>+'[1]Segmentos LN resumen'!D4</f>
        <v>41912</v>
      </c>
      <c r="E4" s="344">
        <f>+'[1]Segmentos LN resumen'!E4</f>
        <v>41639</v>
      </c>
      <c r="F4" s="344">
        <f>+'[1]Segmentos LN resumen'!F4</f>
        <v>41274</v>
      </c>
      <c r="G4" s="343">
        <f aca="true" t="shared" si="0" ref="G4:L4">+D4</f>
        <v>41912</v>
      </c>
      <c r="H4" s="344">
        <f t="shared" si="0"/>
        <v>41639</v>
      </c>
      <c r="I4" s="344">
        <f t="shared" si="0"/>
        <v>41274</v>
      </c>
      <c r="J4" s="343">
        <f t="shared" si="0"/>
        <v>41912</v>
      </c>
      <c r="K4" s="344">
        <f t="shared" si="0"/>
        <v>41639</v>
      </c>
      <c r="L4" s="344">
        <f t="shared" si="0"/>
        <v>41274</v>
      </c>
      <c r="M4" s="343">
        <f>+G4</f>
        <v>41912</v>
      </c>
      <c r="N4" s="344">
        <f aca="true" t="shared" si="1" ref="N4:X4">+K4</f>
        <v>41639</v>
      </c>
      <c r="O4" s="344">
        <f t="shared" si="1"/>
        <v>41274</v>
      </c>
      <c r="P4" s="343">
        <f t="shared" si="1"/>
        <v>41912</v>
      </c>
      <c r="Q4" s="344">
        <f t="shared" si="1"/>
        <v>41639</v>
      </c>
      <c r="R4" s="344">
        <f t="shared" si="1"/>
        <v>41274</v>
      </c>
      <c r="S4" s="343">
        <f t="shared" si="1"/>
        <v>41912</v>
      </c>
      <c r="T4" s="344">
        <f t="shared" si="1"/>
        <v>41639</v>
      </c>
      <c r="U4" s="344">
        <f t="shared" si="1"/>
        <v>41274</v>
      </c>
      <c r="V4" s="343">
        <f t="shared" si="1"/>
        <v>41912</v>
      </c>
      <c r="W4" s="344">
        <f t="shared" si="1"/>
        <v>41639</v>
      </c>
      <c r="X4" s="344">
        <f t="shared" si="1"/>
        <v>41274</v>
      </c>
      <c r="Y4" s="381"/>
      <c r="AC4" s="341"/>
      <c r="AD4" s="341"/>
    </row>
    <row r="5" spans="2:30" ht="12">
      <c r="B5" s="429"/>
      <c r="C5" s="430"/>
      <c r="D5" s="345" t="s">
        <v>345</v>
      </c>
      <c r="E5" s="382" t="s">
        <v>345</v>
      </c>
      <c r="F5" s="382" t="s">
        <v>345</v>
      </c>
      <c r="G5" s="345" t="s">
        <v>345</v>
      </c>
      <c r="H5" s="346" t="s">
        <v>345</v>
      </c>
      <c r="I5" s="346" t="s">
        <v>345</v>
      </c>
      <c r="J5" s="345" t="s">
        <v>345</v>
      </c>
      <c r="K5" s="346" t="s">
        <v>345</v>
      </c>
      <c r="L5" s="346" t="s">
        <v>345</v>
      </c>
      <c r="M5" s="345" t="s">
        <v>345</v>
      </c>
      <c r="N5" s="346" t="s">
        <v>345</v>
      </c>
      <c r="O5" s="346" t="s">
        <v>345</v>
      </c>
      <c r="P5" s="345" t="s">
        <v>345</v>
      </c>
      <c r="Q5" s="346" t="s">
        <v>345</v>
      </c>
      <c r="R5" s="346" t="s">
        <v>345</v>
      </c>
      <c r="S5" s="345" t="s">
        <v>345</v>
      </c>
      <c r="T5" s="346" t="s">
        <v>345</v>
      </c>
      <c r="U5" s="346" t="s">
        <v>345</v>
      </c>
      <c r="V5" s="345" t="s">
        <v>345</v>
      </c>
      <c r="W5" s="346" t="s">
        <v>345</v>
      </c>
      <c r="X5" s="346" t="s">
        <v>345</v>
      </c>
      <c r="Y5" s="381"/>
      <c r="AC5" s="341"/>
      <c r="AD5" s="341"/>
    </row>
    <row r="6" spans="2:30" ht="12">
      <c r="B6" s="347" t="s">
        <v>346</v>
      </c>
      <c r="D6" s="348">
        <f>SUM(D7:D13)</f>
        <v>1628356528</v>
      </c>
      <c r="E6" s="383">
        <v>2084089603</v>
      </c>
      <c r="F6" s="383">
        <v>778287483</v>
      </c>
      <c r="G6" s="348">
        <f>SUM(G7:G13)</f>
        <v>398551989</v>
      </c>
      <c r="H6" s="383">
        <v>324887994</v>
      </c>
      <c r="I6" s="383">
        <v>140651609</v>
      </c>
      <c r="J6" s="348">
        <f>SUM(J7:J13)</f>
        <v>917840252</v>
      </c>
      <c r="K6" s="383">
        <v>814810111</v>
      </c>
      <c r="L6" s="383">
        <v>742319957</v>
      </c>
      <c r="M6" s="348">
        <f>SUM(M7:M13)</f>
        <v>647519606</v>
      </c>
      <c r="N6" s="383">
        <v>592888884</v>
      </c>
      <c r="O6" s="383">
        <v>517570258</v>
      </c>
      <c r="P6" s="348">
        <f>SUM(P7:P13)</f>
        <v>242634933</v>
      </c>
      <c r="Q6" s="383">
        <f>SUM(Q7:Q13)</f>
        <v>230431271</v>
      </c>
      <c r="R6" s="383" t="e">
        <f>+#REF!</f>
        <v>#REF!</v>
      </c>
      <c r="S6" s="348">
        <f>SUM(S7:S13)</f>
        <v>-418594931</v>
      </c>
      <c r="T6" s="383">
        <v>-150892582</v>
      </c>
      <c r="U6" s="383">
        <v>-42920620</v>
      </c>
      <c r="V6" s="348">
        <f>SUM(V7:V13)</f>
        <v>3416308377</v>
      </c>
      <c r="W6" s="363">
        <f aca="true" t="shared" si="2" ref="W6:X13">+T6+Q6+N6+K6+H6+E6</f>
        <v>3896215281</v>
      </c>
      <c r="X6" s="363" t="e">
        <f t="shared" si="2"/>
        <v>#REF!</v>
      </c>
      <c r="Y6" s="381"/>
      <c r="AC6" s="341"/>
      <c r="AD6" s="341"/>
    </row>
    <row r="7" spans="2:36" ht="12">
      <c r="B7" s="350"/>
      <c r="C7" s="351" t="s">
        <v>347</v>
      </c>
      <c r="D7" s="348">
        <v>572564196</v>
      </c>
      <c r="E7" s="384">
        <v>906467031</v>
      </c>
      <c r="F7" s="384">
        <v>216478829</v>
      </c>
      <c r="G7" s="348">
        <v>33134046</v>
      </c>
      <c r="H7" s="384">
        <v>24982401</v>
      </c>
      <c r="I7" s="384">
        <v>20619433</v>
      </c>
      <c r="J7" s="348">
        <v>323939113</v>
      </c>
      <c r="K7" s="384">
        <v>249642879</v>
      </c>
      <c r="L7" s="384">
        <v>195713589</v>
      </c>
      <c r="M7" s="348">
        <v>388554974</v>
      </c>
      <c r="N7" s="384">
        <v>344261959</v>
      </c>
      <c r="O7" s="384">
        <v>319911445</v>
      </c>
      <c r="P7" s="348">
        <v>71076859</v>
      </c>
      <c r="Q7" s="384">
        <v>81033299</v>
      </c>
      <c r="R7" s="384">
        <v>63108765</v>
      </c>
      <c r="S7" s="348">
        <v>0</v>
      </c>
      <c r="T7" s="384">
        <v>0</v>
      </c>
      <c r="U7" s="384">
        <v>0</v>
      </c>
      <c r="V7" s="358">
        <f aca="true" t="shared" si="3" ref="V7:V13">+S7+P7+M7+J7+G7+D7</f>
        <v>1389269188</v>
      </c>
      <c r="W7" s="363">
        <f t="shared" si="2"/>
        <v>1606387569</v>
      </c>
      <c r="X7" s="363">
        <f t="shared" si="2"/>
        <v>815832061</v>
      </c>
      <c r="Y7" s="381"/>
      <c r="AB7" s="353"/>
      <c r="AC7" s="353"/>
      <c r="AD7" s="353"/>
      <c r="AE7" s="353"/>
      <c r="AF7" s="353"/>
      <c r="AG7" s="353"/>
      <c r="AH7" s="353"/>
      <c r="AI7" s="353"/>
      <c r="AJ7" s="353"/>
    </row>
    <row r="8" spans="2:36" ht="12">
      <c r="B8" s="350"/>
      <c r="C8" s="351" t="s">
        <v>348</v>
      </c>
      <c r="D8" s="348">
        <v>24462359</v>
      </c>
      <c r="E8" s="384">
        <v>540622559</v>
      </c>
      <c r="F8" s="384">
        <v>3865</v>
      </c>
      <c r="G8" s="348">
        <v>0</v>
      </c>
      <c r="H8" s="384">
        <v>0</v>
      </c>
      <c r="I8" s="384">
        <v>248729</v>
      </c>
      <c r="J8" s="348">
        <v>88874763</v>
      </c>
      <c r="K8" s="384">
        <v>163360721</v>
      </c>
      <c r="L8" s="384">
        <v>143275069</v>
      </c>
      <c r="M8" s="348">
        <v>40710252</v>
      </c>
      <c r="N8" s="384">
        <v>72983696</v>
      </c>
      <c r="O8" s="384">
        <v>50921259</v>
      </c>
      <c r="P8" s="348">
        <v>0</v>
      </c>
      <c r="Q8" s="384">
        <v>4062461</v>
      </c>
      <c r="R8" s="384">
        <v>51876</v>
      </c>
      <c r="S8" s="348">
        <v>0</v>
      </c>
      <c r="T8" s="384">
        <v>0</v>
      </c>
      <c r="U8" s="384">
        <v>0</v>
      </c>
      <c r="V8" s="358">
        <f t="shared" si="3"/>
        <v>154047374</v>
      </c>
      <c r="W8" s="363">
        <f t="shared" si="2"/>
        <v>781029437</v>
      </c>
      <c r="X8" s="363">
        <f t="shared" si="2"/>
        <v>194500798</v>
      </c>
      <c r="Y8" s="381"/>
      <c r="AB8" s="353"/>
      <c r="AC8" s="353"/>
      <c r="AD8" s="353"/>
      <c r="AE8" s="353"/>
      <c r="AF8" s="353"/>
      <c r="AG8" s="353"/>
      <c r="AH8" s="353"/>
      <c r="AI8" s="353"/>
      <c r="AJ8" s="353"/>
    </row>
    <row r="9" spans="2:36" ht="12">
      <c r="B9" s="350"/>
      <c r="C9" s="351" t="s">
        <v>349</v>
      </c>
      <c r="D9" s="348">
        <v>11731007</v>
      </c>
      <c r="E9" s="384">
        <v>4826805</v>
      </c>
      <c r="F9" s="384">
        <v>8550848</v>
      </c>
      <c r="G9" s="348">
        <v>7984985</v>
      </c>
      <c r="H9" s="384">
        <v>5359794</v>
      </c>
      <c r="I9" s="384">
        <v>1207678</v>
      </c>
      <c r="J9" s="348">
        <v>99379203</v>
      </c>
      <c r="K9" s="384">
        <v>86826237</v>
      </c>
      <c r="L9" s="384">
        <v>72727847</v>
      </c>
      <c r="M9" s="348">
        <v>8575286</v>
      </c>
      <c r="N9" s="384">
        <v>11417533</v>
      </c>
      <c r="O9" s="384">
        <v>13981224</v>
      </c>
      <c r="P9" s="348">
        <v>19973669</v>
      </c>
      <c r="Q9" s="384">
        <v>33166923</v>
      </c>
      <c r="R9" s="384">
        <v>6909114</v>
      </c>
      <c r="S9" s="348">
        <v>0</v>
      </c>
      <c r="T9" s="384">
        <v>0</v>
      </c>
      <c r="U9" s="384">
        <v>0</v>
      </c>
      <c r="V9" s="358">
        <f t="shared" si="3"/>
        <v>147644150</v>
      </c>
      <c r="W9" s="363">
        <f t="shared" si="2"/>
        <v>141597292</v>
      </c>
      <c r="X9" s="363">
        <f t="shared" si="2"/>
        <v>103376711</v>
      </c>
      <c r="Y9" s="381"/>
      <c r="AB9" s="353"/>
      <c r="AC9" s="353"/>
      <c r="AD9" s="353"/>
      <c r="AE9" s="353"/>
      <c r="AF9" s="353"/>
      <c r="AG9" s="353"/>
      <c r="AH9" s="353"/>
      <c r="AI9" s="353"/>
      <c r="AJ9" s="353"/>
    </row>
    <row r="10" spans="2:36" ht="12">
      <c r="B10" s="350"/>
      <c r="C10" s="351" t="s">
        <v>350</v>
      </c>
      <c r="D10" s="348">
        <v>429995363</v>
      </c>
      <c r="E10" s="384">
        <v>303306537</v>
      </c>
      <c r="F10" s="384">
        <v>302579178</v>
      </c>
      <c r="G10" s="348">
        <v>267618115</v>
      </c>
      <c r="H10" s="384">
        <v>243919961</v>
      </c>
      <c r="I10" s="384">
        <v>70793684</v>
      </c>
      <c r="J10" s="348">
        <v>356121320</v>
      </c>
      <c r="K10" s="384">
        <v>278406979</v>
      </c>
      <c r="L10" s="384">
        <v>291578428</v>
      </c>
      <c r="M10" s="348">
        <v>186363217</v>
      </c>
      <c r="N10" s="384">
        <v>141440771</v>
      </c>
      <c r="O10" s="384">
        <v>114086956</v>
      </c>
      <c r="P10" s="348">
        <v>107458091</v>
      </c>
      <c r="Q10" s="384">
        <v>77145961</v>
      </c>
      <c r="R10" s="384">
        <v>66634074</v>
      </c>
      <c r="S10" s="348">
        <v>-174317</v>
      </c>
      <c r="T10" s="384">
        <v>1043672</v>
      </c>
      <c r="U10" s="384">
        <v>1118791</v>
      </c>
      <c r="V10" s="358">
        <f t="shared" si="3"/>
        <v>1347381789</v>
      </c>
      <c r="W10" s="363">
        <f t="shared" si="2"/>
        <v>1045263881</v>
      </c>
      <c r="X10" s="363">
        <f t="shared" si="2"/>
        <v>846791111</v>
      </c>
      <c r="Y10" s="381"/>
      <c r="AB10" s="353"/>
      <c r="AC10" s="353"/>
      <c r="AD10" s="353"/>
      <c r="AE10" s="353"/>
      <c r="AF10" s="353"/>
      <c r="AG10" s="353"/>
      <c r="AH10" s="353"/>
      <c r="AI10" s="353"/>
      <c r="AJ10" s="353"/>
    </row>
    <row r="11" spans="2:36" ht="12">
      <c r="B11" s="350"/>
      <c r="C11" s="351" t="s">
        <v>351</v>
      </c>
      <c r="D11" s="348">
        <v>384069414</v>
      </c>
      <c r="E11" s="384">
        <v>135381849</v>
      </c>
      <c r="F11" s="384">
        <v>45714756</v>
      </c>
      <c r="G11" s="348">
        <v>27100332</v>
      </c>
      <c r="H11" s="384">
        <v>28866234</v>
      </c>
      <c r="I11" s="384">
        <v>33308107</v>
      </c>
      <c r="J11" s="348">
        <v>24459415</v>
      </c>
      <c r="K11" s="384">
        <v>15395164</v>
      </c>
      <c r="L11" s="384">
        <v>11804423</v>
      </c>
      <c r="M11" s="348">
        <v>1076309</v>
      </c>
      <c r="N11" s="384">
        <v>1393681</v>
      </c>
      <c r="O11" s="384">
        <v>747741</v>
      </c>
      <c r="P11" s="348">
        <v>8341858</v>
      </c>
      <c r="Q11" s="384">
        <v>4918900</v>
      </c>
      <c r="R11" s="384">
        <v>34666</v>
      </c>
      <c r="S11" s="348">
        <v>-418420614</v>
      </c>
      <c r="T11" s="384">
        <v>-151936254</v>
      </c>
      <c r="U11" s="384">
        <v>-44039411</v>
      </c>
      <c r="V11" s="358">
        <f t="shared" si="3"/>
        <v>26626714</v>
      </c>
      <c r="W11" s="363">
        <f t="shared" si="2"/>
        <v>34019574</v>
      </c>
      <c r="X11" s="363">
        <f t="shared" si="2"/>
        <v>47570282</v>
      </c>
      <c r="Y11" s="381"/>
      <c r="AB11" s="353"/>
      <c r="AC11" s="353"/>
      <c r="AD11" s="353"/>
      <c r="AE11" s="353"/>
      <c r="AF11" s="353"/>
      <c r="AG11" s="353"/>
      <c r="AH11" s="353"/>
      <c r="AI11" s="353"/>
      <c r="AJ11" s="353"/>
    </row>
    <row r="12" spans="2:36" ht="12">
      <c r="B12" s="350"/>
      <c r="C12" s="351" t="s">
        <v>352</v>
      </c>
      <c r="D12" s="348">
        <v>49775364</v>
      </c>
      <c r="E12" s="384">
        <v>22015023</v>
      </c>
      <c r="F12" s="384">
        <v>35822896</v>
      </c>
      <c r="G12" s="348">
        <v>32956231</v>
      </c>
      <c r="H12" s="384">
        <v>8201936</v>
      </c>
      <c r="I12" s="384">
        <v>6392567</v>
      </c>
      <c r="J12" s="348">
        <v>2707429</v>
      </c>
      <c r="K12" s="384">
        <v>2519460</v>
      </c>
      <c r="L12" s="384">
        <v>659321</v>
      </c>
      <c r="M12" s="348">
        <v>20584454</v>
      </c>
      <c r="N12" s="384">
        <v>19869367</v>
      </c>
      <c r="O12" s="384">
        <v>16405994</v>
      </c>
      <c r="P12" s="348">
        <v>31971982</v>
      </c>
      <c r="Q12" s="384">
        <v>25176969</v>
      </c>
      <c r="R12" s="384">
        <v>17282307</v>
      </c>
      <c r="S12" s="348">
        <v>0</v>
      </c>
      <c r="T12" s="384">
        <v>0</v>
      </c>
      <c r="U12" s="384">
        <v>0</v>
      </c>
      <c r="V12" s="358">
        <f t="shared" si="3"/>
        <v>137995460</v>
      </c>
      <c r="W12" s="363">
        <f t="shared" si="2"/>
        <v>77782755</v>
      </c>
      <c r="X12" s="363">
        <f t="shared" si="2"/>
        <v>76563085</v>
      </c>
      <c r="Y12" s="381"/>
      <c r="AB12" s="353"/>
      <c r="AC12" s="353"/>
      <c r="AD12" s="353"/>
      <c r="AE12" s="353"/>
      <c r="AF12" s="353"/>
      <c r="AG12" s="353"/>
      <c r="AH12" s="353"/>
      <c r="AI12" s="353"/>
      <c r="AJ12" s="353"/>
    </row>
    <row r="13" spans="2:36" ht="12">
      <c r="B13" s="350"/>
      <c r="C13" s="351" t="s">
        <v>353</v>
      </c>
      <c r="D13" s="348">
        <v>155758825</v>
      </c>
      <c r="E13" s="384">
        <v>171469799</v>
      </c>
      <c r="F13" s="384">
        <v>169137111</v>
      </c>
      <c r="G13" s="348">
        <v>29758280</v>
      </c>
      <c r="H13" s="384">
        <v>13557668</v>
      </c>
      <c r="I13" s="384">
        <v>8081411</v>
      </c>
      <c r="J13" s="348">
        <v>22359009</v>
      </c>
      <c r="K13" s="384">
        <v>18658671</v>
      </c>
      <c r="L13" s="384">
        <v>26561280</v>
      </c>
      <c r="M13" s="348">
        <v>1655114</v>
      </c>
      <c r="N13" s="384">
        <v>1521877</v>
      </c>
      <c r="O13" s="384">
        <v>1515639</v>
      </c>
      <c r="P13" s="348">
        <v>3812474</v>
      </c>
      <c r="Q13" s="384">
        <v>4926758</v>
      </c>
      <c r="R13" s="384">
        <v>259441</v>
      </c>
      <c r="S13" s="348">
        <v>0</v>
      </c>
      <c r="T13" s="384">
        <v>0</v>
      </c>
      <c r="U13" s="384">
        <v>0</v>
      </c>
      <c r="V13" s="358">
        <f t="shared" si="3"/>
        <v>213343702</v>
      </c>
      <c r="W13" s="363">
        <f t="shared" si="2"/>
        <v>210134773</v>
      </c>
      <c r="X13" s="363">
        <f t="shared" si="2"/>
        <v>205554882</v>
      </c>
      <c r="Y13" s="381"/>
      <c r="AB13" s="353"/>
      <c r="AC13" s="353"/>
      <c r="AD13" s="353"/>
      <c r="AE13" s="353"/>
      <c r="AF13" s="353"/>
      <c r="AG13" s="353"/>
      <c r="AH13" s="353"/>
      <c r="AI13" s="353"/>
      <c r="AJ13" s="353"/>
    </row>
    <row r="14" spans="5:30" ht="4.5" customHeight="1">
      <c r="E14" s="379"/>
      <c r="F14" s="379"/>
      <c r="G14" s="341"/>
      <c r="H14" s="379"/>
      <c r="I14" s="379"/>
      <c r="K14" s="379"/>
      <c r="L14" s="379"/>
      <c r="N14" s="379"/>
      <c r="O14" s="379"/>
      <c r="Q14" s="379"/>
      <c r="R14" s="379"/>
      <c r="T14" s="379"/>
      <c r="U14" s="379"/>
      <c r="W14" s="361"/>
      <c r="X14" s="361"/>
      <c r="Y14" s="381"/>
      <c r="AC14" s="341"/>
      <c r="AD14" s="341"/>
    </row>
    <row r="15" spans="2:34" ht="36">
      <c r="B15" s="350"/>
      <c r="C15" s="354" t="s">
        <v>354</v>
      </c>
      <c r="D15" s="348">
        <v>0</v>
      </c>
      <c r="E15" s="384">
        <v>0</v>
      </c>
      <c r="F15" s="384">
        <v>0</v>
      </c>
      <c r="G15" s="348">
        <v>0</v>
      </c>
      <c r="H15" s="384">
        <v>0</v>
      </c>
      <c r="I15" s="384">
        <v>0</v>
      </c>
      <c r="J15" s="348">
        <v>0</v>
      </c>
      <c r="K15" s="384">
        <v>0</v>
      </c>
      <c r="L15" s="384">
        <v>0</v>
      </c>
      <c r="M15" s="348">
        <v>0</v>
      </c>
      <c r="N15" s="384">
        <v>0</v>
      </c>
      <c r="O15" s="384">
        <v>0</v>
      </c>
      <c r="P15" s="348">
        <v>0</v>
      </c>
      <c r="Q15" s="384">
        <v>0</v>
      </c>
      <c r="R15" s="384">
        <v>0</v>
      </c>
      <c r="S15" s="348">
        <v>0</v>
      </c>
      <c r="T15" s="384">
        <v>0</v>
      </c>
      <c r="U15" s="384">
        <v>0</v>
      </c>
      <c r="V15" s="358">
        <f>+S15+P15+M15+J15+G15+D15</f>
        <v>0</v>
      </c>
      <c r="W15" s="363">
        <v>0</v>
      </c>
      <c r="X15" s="363">
        <v>0</v>
      </c>
      <c r="Y15" s="381"/>
      <c r="AB15" s="353"/>
      <c r="AC15" s="353"/>
      <c r="AD15" s="353"/>
      <c r="AE15" s="353"/>
      <c r="AF15" s="353"/>
      <c r="AG15" s="353"/>
      <c r="AH15" s="353"/>
    </row>
    <row r="16" spans="5:30" ht="12">
      <c r="E16" s="379"/>
      <c r="F16" s="379"/>
      <c r="G16" s="341"/>
      <c r="H16" s="379"/>
      <c r="I16" s="379"/>
      <c r="K16" s="379"/>
      <c r="L16" s="379"/>
      <c r="N16" s="379"/>
      <c r="O16" s="379"/>
      <c r="Q16" s="379"/>
      <c r="R16" s="379"/>
      <c r="T16" s="379"/>
      <c r="U16" s="379"/>
      <c r="W16" s="361"/>
      <c r="X16" s="361"/>
      <c r="Y16" s="381"/>
      <c r="AC16" s="341"/>
      <c r="AD16" s="341"/>
    </row>
    <row r="17" spans="2:30" ht="12">
      <c r="B17" s="355" t="s">
        <v>355</v>
      </c>
      <c r="D17" s="348">
        <f>SUM(D18:D27)</f>
        <v>9754142435</v>
      </c>
      <c r="E17" s="383">
        <v>8908947599</v>
      </c>
      <c r="F17" s="383">
        <v>7514815614</v>
      </c>
      <c r="G17" s="348">
        <f aca="true" t="shared" si="4" ref="G17:S17">SUM(G18:G27)</f>
        <v>712974200</v>
      </c>
      <c r="H17" s="383">
        <v>659059378</v>
      </c>
      <c r="I17" s="383">
        <v>586838081</v>
      </c>
      <c r="J17" s="348">
        <f t="shared" si="4"/>
        <v>2479990736</v>
      </c>
      <c r="K17" s="383">
        <v>2217714263</v>
      </c>
      <c r="L17" s="383">
        <v>3338211800</v>
      </c>
      <c r="M17" s="348">
        <f t="shared" si="4"/>
        <v>3057378430</v>
      </c>
      <c r="N17" s="383">
        <v>2677766989</v>
      </c>
      <c r="O17" s="383">
        <v>2513041547</v>
      </c>
      <c r="P17" s="348">
        <f t="shared" si="4"/>
        <v>1611856303</v>
      </c>
      <c r="Q17" s="383">
        <f t="shared" si="4"/>
        <v>1389516232</v>
      </c>
      <c r="R17" s="383">
        <f t="shared" si="4"/>
        <v>1243142278</v>
      </c>
      <c r="S17" s="348">
        <f t="shared" si="4"/>
        <v>-5276320291</v>
      </c>
      <c r="T17" s="383">
        <v>-4571555435</v>
      </c>
      <c r="U17" s="383">
        <v>-4239745948</v>
      </c>
      <c r="V17" s="358">
        <f aca="true" t="shared" si="5" ref="V17:X27">+S17+P17+M17+J17+G17+D17</f>
        <v>12340021813</v>
      </c>
      <c r="W17" s="363">
        <f t="shared" si="5"/>
        <v>11281449026</v>
      </c>
      <c r="X17" s="363">
        <f t="shared" si="5"/>
        <v>10956303372</v>
      </c>
      <c r="Y17" s="381"/>
      <c r="AC17" s="341"/>
      <c r="AD17" s="341"/>
    </row>
    <row r="18" spans="2:34" ht="12">
      <c r="B18" s="350"/>
      <c r="C18" s="351" t="s">
        <v>356</v>
      </c>
      <c r="D18" s="348">
        <v>32461172</v>
      </c>
      <c r="E18" s="384">
        <v>37649971</v>
      </c>
      <c r="F18" s="384">
        <v>58621279</v>
      </c>
      <c r="G18" s="348">
        <v>74345</v>
      </c>
      <c r="H18" s="384">
        <v>95878</v>
      </c>
      <c r="I18" s="384">
        <v>194354</v>
      </c>
      <c r="J18" s="348">
        <v>480900013</v>
      </c>
      <c r="K18" s="384">
        <v>452516565</v>
      </c>
      <c r="L18" s="384">
        <v>375250800</v>
      </c>
      <c r="M18" s="348">
        <v>1421815</v>
      </c>
      <c r="N18" s="384">
        <v>1267312</v>
      </c>
      <c r="O18" s="384">
        <v>1243628</v>
      </c>
      <c r="P18" s="348">
        <v>20695</v>
      </c>
      <c r="Q18" s="384">
        <v>6692</v>
      </c>
      <c r="R18" s="384">
        <v>3708045</v>
      </c>
      <c r="S18" s="348">
        <v>0</v>
      </c>
      <c r="T18" s="384">
        <v>0</v>
      </c>
      <c r="U18" s="384">
        <v>0</v>
      </c>
      <c r="V18" s="358">
        <f t="shared" si="5"/>
        <v>514878040</v>
      </c>
      <c r="W18" s="363">
        <f t="shared" si="5"/>
        <v>491536418</v>
      </c>
      <c r="X18" s="363">
        <f t="shared" si="5"/>
        <v>439018106</v>
      </c>
      <c r="Y18" s="381"/>
      <c r="AB18" s="353"/>
      <c r="AC18" s="353"/>
      <c r="AD18" s="353"/>
      <c r="AE18" s="353"/>
      <c r="AF18" s="353"/>
      <c r="AG18" s="353"/>
      <c r="AH18" s="353"/>
    </row>
    <row r="19" spans="2:34" ht="12">
      <c r="B19" s="350"/>
      <c r="C19" s="351" t="s">
        <v>357</v>
      </c>
      <c r="D19" s="348">
        <v>250588</v>
      </c>
      <c r="E19" s="384">
        <v>366777</v>
      </c>
      <c r="F19" s="384">
        <v>380918</v>
      </c>
      <c r="G19" s="348">
        <v>2213258</v>
      </c>
      <c r="H19" s="384">
        <v>976223</v>
      </c>
      <c r="I19" s="384">
        <v>1833586</v>
      </c>
      <c r="J19" s="348">
        <v>99036295</v>
      </c>
      <c r="K19" s="384">
        <v>83157858</v>
      </c>
      <c r="L19" s="384">
        <v>83997877</v>
      </c>
      <c r="M19" s="348">
        <v>0</v>
      </c>
      <c r="N19" s="384">
        <v>0</v>
      </c>
      <c r="O19" s="384">
        <v>1710515</v>
      </c>
      <c r="P19" s="348">
        <v>0</v>
      </c>
      <c r="Q19" s="384">
        <v>0</v>
      </c>
      <c r="R19" s="384">
        <v>0</v>
      </c>
      <c r="S19" s="348">
        <v>24691</v>
      </c>
      <c r="T19" s="384">
        <v>-409033</v>
      </c>
      <c r="U19" s="384">
        <v>-134537</v>
      </c>
      <c r="V19" s="358">
        <f t="shared" si="5"/>
        <v>101524832</v>
      </c>
      <c r="W19" s="363">
        <f t="shared" si="5"/>
        <v>84091825</v>
      </c>
      <c r="X19" s="363">
        <f t="shared" si="5"/>
        <v>87788359</v>
      </c>
      <c r="Y19" s="381"/>
      <c r="AB19" s="353"/>
      <c r="AC19" s="353"/>
      <c r="AD19" s="353"/>
      <c r="AE19" s="353"/>
      <c r="AF19" s="353"/>
      <c r="AG19" s="353"/>
      <c r="AH19" s="353"/>
    </row>
    <row r="20" spans="2:34" ht="12">
      <c r="B20" s="350"/>
      <c r="C20" s="351" t="s">
        <v>358</v>
      </c>
      <c r="D20" s="348">
        <v>8131203</v>
      </c>
      <c r="E20" s="384">
        <v>6875034</v>
      </c>
      <c r="F20" s="384">
        <v>7548389</v>
      </c>
      <c r="G20" s="348">
        <v>166614717</v>
      </c>
      <c r="H20" s="384">
        <v>157987010</v>
      </c>
      <c r="I20" s="384">
        <v>146227334</v>
      </c>
      <c r="J20" s="348">
        <v>49398724</v>
      </c>
      <c r="K20" s="384">
        <v>42678160</v>
      </c>
      <c r="L20" s="384">
        <v>35809875</v>
      </c>
      <c r="M20" s="348">
        <v>16970586</v>
      </c>
      <c r="N20" s="384">
        <v>15505469</v>
      </c>
      <c r="O20" s="384">
        <v>13314744</v>
      </c>
      <c r="P20" s="348">
        <v>0</v>
      </c>
      <c r="Q20" s="384">
        <v>0</v>
      </c>
      <c r="R20" s="384">
        <v>0</v>
      </c>
      <c r="S20" s="348">
        <v>0</v>
      </c>
      <c r="T20" s="384">
        <v>0</v>
      </c>
      <c r="U20" s="384">
        <v>0</v>
      </c>
      <c r="V20" s="358">
        <f t="shared" si="5"/>
        <v>241115230</v>
      </c>
      <c r="W20" s="363">
        <f t="shared" si="5"/>
        <v>223045673</v>
      </c>
      <c r="X20" s="363">
        <f t="shared" si="5"/>
        <v>202900342</v>
      </c>
      <c r="Y20" s="381"/>
      <c r="AB20" s="353"/>
      <c r="AC20" s="353"/>
      <c r="AD20" s="353"/>
      <c r="AE20" s="353"/>
      <c r="AF20" s="353"/>
      <c r="AG20" s="353"/>
      <c r="AH20" s="353"/>
    </row>
    <row r="21" spans="2:34" ht="12">
      <c r="B21" s="350"/>
      <c r="C21" s="351" t="s">
        <v>359</v>
      </c>
      <c r="D21" s="348">
        <v>0</v>
      </c>
      <c r="E21" s="384">
        <v>0</v>
      </c>
      <c r="F21" s="384">
        <v>5712830</v>
      </c>
      <c r="G21" s="348">
        <v>441047</v>
      </c>
      <c r="H21" s="384">
        <v>0</v>
      </c>
      <c r="I21" s="384">
        <v>0</v>
      </c>
      <c r="J21" s="348">
        <v>41790077</v>
      </c>
      <c r="K21" s="384">
        <v>36001623</v>
      </c>
      <c r="L21" s="384">
        <v>32432608</v>
      </c>
      <c r="M21" s="348">
        <v>0</v>
      </c>
      <c r="N21" s="384">
        <v>0</v>
      </c>
      <c r="O21" s="384">
        <v>0</v>
      </c>
      <c r="P21" s="348">
        <v>0</v>
      </c>
      <c r="Q21" s="384">
        <v>0</v>
      </c>
      <c r="R21" s="384">
        <v>0</v>
      </c>
      <c r="S21" s="348">
        <v>-41790077</v>
      </c>
      <c r="T21" s="384">
        <v>-36001623</v>
      </c>
      <c r="U21" s="384">
        <v>-38145438</v>
      </c>
      <c r="V21" s="358">
        <f t="shared" si="5"/>
        <v>441047</v>
      </c>
      <c r="W21" s="363">
        <f t="shared" si="5"/>
        <v>0</v>
      </c>
      <c r="X21" s="363">
        <f t="shared" si="5"/>
        <v>0</v>
      </c>
      <c r="Y21" s="381"/>
      <c r="AB21" s="353"/>
      <c r="AC21" s="353"/>
      <c r="AD21" s="353"/>
      <c r="AE21" s="353"/>
      <c r="AF21" s="353"/>
      <c r="AG21" s="353"/>
      <c r="AH21" s="353"/>
    </row>
    <row r="22" spans="2:34" ht="12">
      <c r="B22" s="350"/>
      <c r="C22" s="351" t="s">
        <v>360</v>
      </c>
      <c r="D22" s="348">
        <v>6424809386</v>
      </c>
      <c r="E22" s="384">
        <v>5823859485</v>
      </c>
      <c r="F22" s="384">
        <v>4441947077</v>
      </c>
      <c r="G22" s="348">
        <v>42420895</v>
      </c>
      <c r="H22" s="384">
        <v>48287286</v>
      </c>
      <c r="I22" s="384">
        <v>58167386</v>
      </c>
      <c r="J22" s="348">
        <v>0</v>
      </c>
      <c r="K22" s="384">
        <v>0</v>
      </c>
      <c r="L22" s="384">
        <v>1042410728</v>
      </c>
      <c r="M22" s="348">
        <v>38187511</v>
      </c>
      <c r="N22" s="384">
        <v>33085546</v>
      </c>
      <c r="O22" s="384">
        <v>33528901</v>
      </c>
      <c r="P22" s="348">
        <v>151733668</v>
      </c>
      <c r="Q22" s="384">
        <v>85119667</v>
      </c>
      <c r="R22" s="384">
        <v>51856847</v>
      </c>
      <c r="S22" s="348">
        <v>-6513073674</v>
      </c>
      <c r="T22" s="384">
        <v>-5742271104</v>
      </c>
      <c r="U22" s="384">
        <v>-5413393594</v>
      </c>
      <c r="V22" s="358">
        <f t="shared" si="5"/>
        <v>144077786</v>
      </c>
      <c r="W22" s="363">
        <f t="shared" si="5"/>
        <v>248080880</v>
      </c>
      <c r="X22" s="363">
        <f t="shared" si="5"/>
        <v>214517345</v>
      </c>
      <c r="Y22" s="381"/>
      <c r="AB22" s="353"/>
      <c r="AC22" s="353"/>
      <c r="AD22" s="353"/>
      <c r="AE22" s="353"/>
      <c r="AF22" s="353"/>
      <c r="AG22" s="353"/>
      <c r="AH22" s="353"/>
    </row>
    <row r="23" spans="2:34" ht="12">
      <c r="B23" s="350"/>
      <c r="C23" s="351" t="s">
        <v>361</v>
      </c>
      <c r="D23" s="348">
        <v>37134731</v>
      </c>
      <c r="E23" s="384">
        <v>37570805</v>
      </c>
      <c r="F23" s="384">
        <v>37962229</v>
      </c>
      <c r="G23" s="348">
        <v>2629042</v>
      </c>
      <c r="H23" s="384">
        <v>2736208</v>
      </c>
      <c r="I23" s="384">
        <v>3460809</v>
      </c>
      <c r="J23" s="348">
        <v>1165245955</v>
      </c>
      <c r="K23" s="384">
        <v>1060733391</v>
      </c>
      <c r="L23" s="384">
        <v>1104062844</v>
      </c>
      <c r="M23" s="348">
        <v>44433261</v>
      </c>
      <c r="N23" s="384">
        <v>43583416</v>
      </c>
      <c r="O23" s="384">
        <v>43868608</v>
      </c>
      <c r="P23" s="348">
        <v>35837565</v>
      </c>
      <c r="Q23" s="384">
        <v>28936541</v>
      </c>
      <c r="R23" s="384">
        <v>12648021</v>
      </c>
      <c r="S23" s="348">
        <v>0</v>
      </c>
      <c r="T23" s="384">
        <v>0</v>
      </c>
      <c r="U23" s="384">
        <v>0</v>
      </c>
      <c r="V23" s="358">
        <f t="shared" si="5"/>
        <v>1285280554</v>
      </c>
      <c r="W23" s="363">
        <f t="shared" si="5"/>
        <v>1173560361</v>
      </c>
      <c r="X23" s="363">
        <f t="shared" si="5"/>
        <v>1202002511</v>
      </c>
      <c r="Y23" s="381"/>
      <c r="AB23" s="353"/>
      <c r="AC23" s="353"/>
      <c r="AD23" s="353"/>
      <c r="AE23" s="353"/>
      <c r="AF23" s="353"/>
      <c r="AG23" s="353"/>
      <c r="AH23" s="353"/>
    </row>
    <row r="24" spans="2:34" ht="12">
      <c r="B24" s="350"/>
      <c r="C24" s="351" t="s">
        <v>362</v>
      </c>
      <c r="D24" s="348">
        <v>2331029</v>
      </c>
      <c r="E24" s="384">
        <v>2298609</v>
      </c>
      <c r="F24" s="384">
        <v>2298608</v>
      </c>
      <c r="G24" s="348">
        <v>1385434</v>
      </c>
      <c r="H24" s="384">
        <v>1574810</v>
      </c>
      <c r="I24" s="384">
        <v>1902217</v>
      </c>
      <c r="J24" s="348">
        <v>104908079</v>
      </c>
      <c r="K24" s="384">
        <v>95223794</v>
      </c>
      <c r="L24" s="384">
        <v>100004647</v>
      </c>
      <c r="M24" s="348">
        <v>5685248</v>
      </c>
      <c r="N24" s="384">
        <v>5213756</v>
      </c>
      <c r="O24" s="384">
        <v>5194342</v>
      </c>
      <c r="P24" s="348">
        <v>9130145</v>
      </c>
      <c r="Q24" s="384">
        <v>8287322</v>
      </c>
      <c r="R24" s="384">
        <v>8703399</v>
      </c>
      <c r="S24" s="348">
        <v>1299349071</v>
      </c>
      <c r="T24" s="384">
        <v>1259722037</v>
      </c>
      <c r="U24" s="384">
        <v>1273570739</v>
      </c>
      <c r="V24" s="358">
        <f t="shared" si="5"/>
        <v>1422789006</v>
      </c>
      <c r="W24" s="363">
        <f t="shared" si="5"/>
        <v>1372320328</v>
      </c>
      <c r="X24" s="363">
        <f t="shared" si="5"/>
        <v>1391673952</v>
      </c>
      <c r="Y24" s="381"/>
      <c r="AB24" s="353"/>
      <c r="AC24" s="353"/>
      <c r="AD24" s="353"/>
      <c r="AE24" s="353"/>
      <c r="AF24" s="353"/>
      <c r="AG24" s="353"/>
      <c r="AH24" s="353"/>
    </row>
    <row r="25" spans="2:34" ht="12">
      <c r="B25" s="350"/>
      <c r="C25" s="351" t="s">
        <v>363</v>
      </c>
      <c r="D25" s="348">
        <v>3142319045</v>
      </c>
      <c r="E25" s="384">
        <v>2899506899</v>
      </c>
      <c r="F25" s="384">
        <v>2831413884</v>
      </c>
      <c r="G25" s="348">
        <v>490342538</v>
      </c>
      <c r="H25" s="384">
        <v>431863368</v>
      </c>
      <c r="I25" s="384">
        <v>369087363</v>
      </c>
      <c r="J25" s="348">
        <v>408174276</v>
      </c>
      <c r="K25" s="384">
        <v>374933897</v>
      </c>
      <c r="L25" s="384">
        <v>388190909</v>
      </c>
      <c r="M25" s="348">
        <v>2875515149</v>
      </c>
      <c r="N25" s="384">
        <v>2483155951</v>
      </c>
      <c r="O25" s="384">
        <v>2317512355</v>
      </c>
      <c r="P25" s="348">
        <v>1415134230</v>
      </c>
      <c r="Q25" s="384">
        <v>1267166010</v>
      </c>
      <c r="R25" s="384">
        <v>1164386651</v>
      </c>
      <c r="S25" s="348">
        <v>-20830302</v>
      </c>
      <c r="T25" s="384">
        <v>-22827400</v>
      </c>
      <c r="U25" s="384">
        <v>-20667591</v>
      </c>
      <c r="V25" s="358">
        <f t="shared" si="5"/>
        <v>8310654936</v>
      </c>
      <c r="W25" s="363">
        <f t="shared" si="5"/>
        <v>7433798725</v>
      </c>
      <c r="X25" s="363">
        <f t="shared" si="5"/>
        <v>7049923571</v>
      </c>
      <c r="Y25" s="381"/>
      <c r="AB25" s="353"/>
      <c r="AC25" s="353"/>
      <c r="AD25" s="353"/>
      <c r="AE25" s="353"/>
      <c r="AF25" s="353"/>
      <c r="AG25" s="353"/>
      <c r="AH25" s="353"/>
    </row>
    <row r="26" spans="2:34" ht="12">
      <c r="B26" s="350"/>
      <c r="C26" s="351" t="s">
        <v>364</v>
      </c>
      <c r="D26" s="348">
        <v>44644853</v>
      </c>
      <c r="E26" s="384">
        <v>44877049</v>
      </c>
      <c r="F26" s="384">
        <v>46922970</v>
      </c>
      <c r="G26" s="348">
        <v>0</v>
      </c>
      <c r="H26" s="384">
        <v>0</v>
      </c>
      <c r="I26" s="384">
        <v>0</v>
      </c>
      <c r="J26" s="348">
        <v>0</v>
      </c>
      <c r="K26" s="384">
        <v>0</v>
      </c>
      <c r="L26" s="384">
        <v>0</v>
      </c>
      <c r="M26" s="348">
        <v>0</v>
      </c>
      <c r="N26" s="384">
        <v>0</v>
      </c>
      <c r="O26" s="384">
        <v>0</v>
      </c>
      <c r="P26" s="348">
        <v>0</v>
      </c>
      <c r="Q26" s="384">
        <v>0</v>
      </c>
      <c r="R26" s="384">
        <v>0</v>
      </c>
      <c r="S26" s="348">
        <v>0</v>
      </c>
      <c r="T26" s="384">
        <v>0</v>
      </c>
      <c r="U26" s="384">
        <v>0</v>
      </c>
      <c r="V26" s="358">
        <f t="shared" si="5"/>
        <v>44644853</v>
      </c>
      <c r="W26" s="363">
        <f t="shared" si="5"/>
        <v>44877049</v>
      </c>
      <c r="X26" s="363">
        <f t="shared" si="5"/>
        <v>46922970</v>
      </c>
      <c r="Y26" s="381"/>
      <c r="AB26" s="353"/>
      <c r="AC26" s="353"/>
      <c r="AD26" s="353"/>
      <c r="AE26" s="353"/>
      <c r="AF26" s="353"/>
      <c r="AG26" s="353"/>
      <c r="AH26" s="353"/>
    </row>
    <row r="27" spans="2:34" ht="12">
      <c r="B27" s="350"/>
      <c r="C27" s="351" t="s">
        <v>365</v>
      </c>
      <c r="D27" s="348">
        <v>62060428</v>
      </c>
      <c r="E27" s="384">
        <v>55942970</v>
      </c>
      <c r="F27" s="384">
        <v>82007430</v>
      </c>
      <c r="G27" s="348">
        <v>6852924</v>
      </c>
      <c r="H27" s="384">
        <v>15538595</v>
      </c>
      <c r="I27" s="384">
        <v>5965032</v>
      </c>
      <c r="J27" s="348">
        <v>130537317</v>
      </c>
      <c r="K27" s="384">
        <v>72468975</v>
      </c>
      <c r="L27" s="384">
        <v>176051512</v>
      </c>
      <c r="M27" s="348">
        <v>75164860</v>
      </c>
      <c r="N27" s="384">
        <v>95955539</v>
      </c>
      <c r="O27" s="384">
        <v>96668454</v>
      </c>
      <c r="P27" s="348">
        <v>0</v>
      </c>
      <c r="Q27" s="384">
        <v>0</v>
      </c>
      <c r="R27" s="384">
        <v>1839315</v>
      </c>
      <c r="S27" s="348">
        <v>0</v>
      </c>
      <c r="T27" s="384">
        <v>-29768312</v>
      </c>
      <c r="U27" s="384">
        <v>-40975527</v>
      </c>
      <c r="V27" s="358">
        <f t="shared" si="5"/>
        <v>274615529</v>
      </c>
      <c r="W27" s="363">
        <f t="shared" si="5"/>
        <v>210137767</v>
      </c>
      <c r="X27" s="363">
        <f t="shared" si="5"/>
        <v>321556216</v>
      </c>
      <c r="Y27" s="381"/>
      <c r="AB27" s="353"/>
      <c r="AC27" s="353"/>
      <c r="AD27" s="353"/>
      <c r="AE27" s="353"/>
      <c r="AF27" s="353"/>
      <c r="AG27" s="353"/>
      <c r="AH27" s="353"/>
    </row>
    <row r="28" spans="5:30" ht="6.75" customHeight="1">
      <c r="E28" s="379"/>
      <c r="F28" s="379"/>
      <c r="G28" s="341"/>
      <c r="H28" s="379"/>
      <c r="I28" s="379"/>
      <c r="K28" s="379"/>
      <c r="L28" s="379"/>
      <c r="N28" s="379"/>
      <c r="O28" s="379"/>
      <c r="Q28" s="379"/>
      <c r="R28" s="379"/>
      <c r="T28" s="379"/>
      <c r="U28" s="379"/>
      <c r="W28" s="361"/>
      <c r="X28" s="361"/>
      <c r="Y28" s="381"/>
      <c r="AC28" s="341"/>
      <c r="AD28" s="341"/>
    </row>
    <row r="29" spans="2:30" ht="12">
      <c r="B29" s="356" t="s">
        <v>366</v>
      </c>
      <c r="C29" s="357"/>
      <c r="D29" s="358">
        <f>+D6+D17</f>
        <v>11382498963</v>
      </c>
      <c r="E29" s="385">
        <v>10993037202</v>
      </c>
      <c r="F29" s="385">
        <v>8293103097</v>
      </c>
      <c r="G29" s="358">
        <f>+G6+G17</f>
        <v>1111526189</v>
      </c>
      <c r="H29" s="385">
        <v>983947372</v>
      </c>
      <c r="I29" s="385">
        <v>727489690</v>
      </c>
      <c r="J29" s="358">
        <f>+J6+J17</f>
        <v>3397830988</v>
      </c>
      <c r="K29" s="385">
        <v>3032524374</v>
      </c>
      <c r="L29" s="385">
        <v>4080531757</v>
      </c>
      <c r="M29" s="358">
        <f>+M6+M17</f>
        <v>3704898036</v>
      </c>
      <c r="N29" s="385">
        <v>3270655873</v>
      </c>
      <c r="O29" s="385">
        <v>3030611805</v>
      </c>
      <c r="P29" s="358">
        <f>+P6+P17</f>
        <v>1854491236</v>
      </c>
      <c r="Q29" s="385">
        <f>+Q6+Q17</f>
        <v>1619947503</v>
      </c>
      <c r="R29" s="385" t="e">
        <f>+R6+R17</f>
        <v>#REF!</v>
      </c>
      <c r="S29" s="358">
        <f>+S6+S17</f>
        <v>-5694915222</v>
      </c>
      <c r="T29" s="385">
        <v>-4722448017</v>
      </c>
      <c r="U29" s="385">
        <v>-4282666568</v>
      </c>
      <c r="V29" s="358">
        <f>+V6+V17</f>
        <v>15756330190</v>
      </c>
      <c r="W29" s="363">
        <f>+W6+W17</f>
        <v>15177664307</v>
      </c>
      <c r="X29" s="363" t="e">
        <f>+X6+X17</f>
        <v>#REF!</v>
      </c>
      <c r="Y29" s="381"/>
      <c r="AC29" s="341"/>
      <c r="AD29" s="341"/>
    </row>
    <row r="30" spans="7:30" ht="12">
      <c r="G30" s="341"/>
      <c r="Y30" s="381"/>
      <c r="AC30" s="341"/>
      <c r="AD30" s="341"/>
    </row>
    <row r="31" spans="7:30" ht="12">
      <c r="G31" s="341"/>
      <c r="Y31" s="381"/>
      <c r="AC31" s="341"/>
      <c r="AD31" s="341"/>
    </row>
    <row r="32" spans="7:30" ht="12">
      <c r="G32" s="341"/>
      <c r="Y32" s="381"/>
      <c r="AC32" s="341"/>
      <c r="AD32" s="341"/>
    </row>
    <row r="33" spans="7:30" ht="12">
      <c r="G33" s="341"/>
      <c r="Y33" s="381"/>
      <c r="AC33" s="341"/>
      <c r="AD33" s="341"/>
    </row>
    <row r="34" spans="2:30" ht="12.75" customHeight="1">
      <c r="B34" s="420" t="s">
        <v>367</v>
      </c>
      <c r="C34" s="421"/>
      <c r="D34" s="434" t="s">
        <v>0</v>
      </c>
      <c r="E34" s="435"/>
      <c r="F34" s="436"/>
      <c r="G34" s="434" t="s">
        <v>1</v>
      </c>
      <c r="H34" s="435"/>
      <c r="I34" s="436"/>
      <c r="J34" s="434" t="s">
        <v>435</v>
      </c>
      <c r="K34" s="435"/>
      <c r="L34" s="436"/>
      <c r="M34" s="434" t="s">
        <v>2</v>
      </c>
      <c r="N34" s="435"/>
      <c r="O34" s="436"/>
      <c r="P34" s="434" t="s">
        <v>436</v>
      </c>
      <c r="Q34" s="435"/>
      <c r="R34" s="436"/>
      <c r="S34" s="434" t="s">
        <v>437</v>
      </c>
      <c r="T34" s="435"/>
      <c r="U34" s="436"/>
      <c r="V34" s="434" t="s">
        <v>343</v>
      </c>
      <c r="W34" s="435"/>
      <c r="X34" s="436"/>
      <c r="Y34" s="381"/>
      <c r="AC34" s="341"/>
      <c r="AD34" s="341"/>
    </row>
    <row r="35" spans="2:30" ht="12">
      <c r="B35" s="414" t="s">
        <v>368</v>
      </c>
      <c r="C35" s="431"/>
      <c r="D35" s="343">
        <f aca="true" t="shared" si="6" ref="D35:X35">+D4</f>
        <v>41912</v>
      </c>
      <c r="E35" s="344">
        <f t="shared" si="6"/>
        <v>41639</v>
      </c>
      <c r="F35" s="344">
        <f t="shared" si="6"/>
        <v>41274</v>
      </c>
      <c r="G35" s="343">
        <f t="shared" si="6"/>
        <v>41912</v>
      </c>
      <c r="H35" s="344">
        <f t="shared" si="6"/>
        <v>41639</v>
      </c>
      <c r="I35" s="344">
        <f t="shared" si="6"/>
        <v>41274</v>
      </c>
      <c r="J35" s="343">
        <f t="shared" si="6"/>
        <v>41912</v>
      </c>
      <c r="K35" s="344">
        <f t="shared" si="6"/>
        <v>41639</v>
      </c>
      <c r="L35" s="344">
        <f t="shared" si="6"/>
        <v>41274</v>
      </c>
      <c r="M35" s="343">
        <f t="shared" si="6"/>
        <v>41912</v>
      </c>
      <c r="N35" s="344">
        <f t="shared" si="6"/>
        <v>41639</v>
      </c>
      <c r="O35" s="344">
        <f t="shared" si="6"/>
        <v>41274</v>
      </c>
      <c r="P35" s="343">
        <f t="shared" si="6"/>
        <v>41912</v>
      </c>
      <c r="Q35" s="344">
        <f t="shared" si="6"/>
        <v>41639</v>
      </c>
      <c r="R35" s="344">
        <f t="shared" si="6"/>
        <v>41274</v>
      </c>
      <c r="S35" s="343">
        <f t="shared" si="6"/>
        <v>41912</v>
      </c>
      <c r="T35" s="344">
        <f t="shared" si="6"/>
        <v>41639</v>
      </c>
      <c r="U35" s="344">
        <f t="shared" si="6"/>
        <v>41274</v>
      </c>
      <c r="V35" s="343">
        <f t="shared" si="6"/>
        <v>41912</v>
      </c>
      <c r="W35" s="344">
        <f t="shared" si="6"/>
        <v>41639</v>
      </c>
      <c r="X35" s="344">
        <f t="shared" si="6"/>
        <v>41274</v>
      </c>
      <c r="Y35" s="381"/>
      <c r="AC35" s="341"/>
      <c r="AD35" s="341"/>
    </row>
    <row r="36" spans="2:30" ht="12">
      <c r="B36" s="432"/>
      <c r="C36" s="433"/>
      <c r="D36" s="345" t="s">
        <v>345</v>
      </c>
      <c r="E36" s="382" t="s">
        <v>345</v>
      </c>
      <c r="F36" s="382" t="s">
        <v>345</v>
      </c>
      <c r="G36" s="345" t="s">
        <v>345</v>
      </c>
      <c r="H36" s="346" t="s">
        <v>345</v>
      </c>
      <c r="I36" s="346" t="s">
        <v>345</v>
      </c>
      <c r="J36" s="345" t="s">
        <v>345</v>
      </c>
      <c r="K36" s="346" t="s">
        <v>345</v>
      </c>
      <c r="L36" s="346" t="s">
        <v>345</v>
      </c>
      <c r="M36" s="345" t="s">
        <v>345</v>
      </c>
      <c r="N36" s="346" t="s">
        <v>345</v>
      </c>
      <c r="O36" s="346" t="s">
        <v>345</v>
      </c>
      <c r="P36" s="345" t="s">
        <v>345</v>
      </c>
      <c r="Q36" s="346" t="s">
        <v>345</v>
      </c>
      <c r="R36" s="346" t="s">
        <v>345</v>
      </c>
      <c r="S36" s="345" t="s">
        <v>345</v>
      </c>
      <c r="T36" s="346" t="s">
        <v>345</v>
      </c>
      <c r="U36" s="346" t="s">
        <v>345</v>
      </c>
      <c r="V36" s="345" t="s">
        <v>345</v>
      </c>
      <c r="W36" s="346" t="s">
        <v>345</v>
      </c>
      <c r="X36" s="346" t="s">
        <v>345</v>
      </c>
      <c r="Y36" s="381"/>
      <c r="AC36" s="341"/>
      <c r="AD36" s="341"/>
    </row>
    <row r="37" spans="2:30" ht="12">
      <c r="B37" s="361" t="s">
        <v>369</v>
      </c>
      <c r="D37" s="348">
        <f>SUM(D38:D44)</f>
        <v>557853168</v>
      </c>
      <c r="E37" s="383">
        <v>976567203</v>
      </c>
      <c r="F37" s="383">
        <v>710362585</v>
      </c>
      <c r="G37" s="348">
        <f>SUM(G38:G44)</f>
        <v>1023498599</v>
      </c>
      <c r="H37" s="383">
        <v>765661046</v>
      </c>
      <c r="I37" s="383">
        <v>592608749</v>
      </c>
      <c r="J37" s="348">
        <f>SUM(J38:J44)</f>
        <v>674992387</v>
      </c>
      <c r="K37" s="383">
        <v>507823387</v>
      </c>
      <c r="L37" s="383">
        <v>444716883</v>
      </c>
      <c r="M37" s="348">
        <f>SUM(M38:M44)</f>
        <v>617246023</v>
      </c>
      <c r="N37" s="383">
        <v>504585033</v>
      </c>
      <c r="O37" s="383">
        <v>442299732</v>
      </c>
      <c r="P37" s="348">
        <f>SUM(P38:P44)</f>
        <v>213520191</v>
      </c>
      <c r="Q37" s="383">
        <v>236388951</v>
      </c>
      <c r="R37" s="383">
        <v>192966044</v>
      </c>
      <c r="S37" s="348">
        <f>SUM(S38:S44)</f>
        <v>-418765367</v>
      </c>
      <c r="T37" s="383">
        <v>-9765921</v>
      </c>
      <c r="U37" s="383">
        <v>-36223268</v>
      </c>
      <c r="V37" s="348">
        <f>SUM(V38:V44)</f>
        <v>2668345001</v>
      </c>
      <c r="W37" s="363">
        <f aca="true" t="shared" si="7" ref="W37:X44">+T37+Q37+N37+K37+H37+E37</f>
        <v>2981259699</v>
      </c>
      <c r="X37" s="363">
        <f t="shared" si="7"/>
        <v>2346730725</v>
      </c>
      <c r="Y37" s="381"/>
      <c r="AC37" s="341"/>
      <c r="AD37" s="341"/>
    </row>
    <row r="38" spans="2:34" ht="12">
      <c r="B38" s="350"/>
      <c r="C38" s="351" t="s">
        <v>370</v>
      </c>
      <c r="D38" s="348">
        <v>179543006</v>
      </c>
      <c r="E38" s="383">
        <v>447215392</v>
      </c>
      <c r="F38" s="383">
        <v>233128692</v>
      </c>
      <c r="G38" s="348">
        <v>201914659</v>
      </c>
      <c r="H38" s="383">
        <v>185774593</v>
      </c>
      <c r="I38" s="383">
        <v>156782528</v>
      </c>
      <c r="J38" s="348">
        <v>84621202</v>
      </c>
      <c r="K38" s="383">
        <v>67179349</v>
      </c>
      <c r="L38" s="383">
        <v>111001976</v>
      </c>
      <c r="M38" s="348">
        <v>102051058</v>
      </c>
      <c r="N38" s="383">
        <v>135583922</v>
      </c>
      <c r="O38" s="383">
        <v>96374184</v>
      </c>
      <c r="P38" s="348">
        <v>67991898</v>
      </c>
      <c r="Q38" s="383">
        <v>70921949</v>
      </c>
      <c r="R38" s="383">
        <v>61135922</v>
      </c>
      <c r="S38" s="348">
        <v>0</v>
      </c>
      <c r="T38" s="383">
        <v>0</v>
      </c>
      <c r="U38" s="383">
        <v>0</v>
      </c>
      <c r="V38" s="358">
        <f aca="true" t="shared" si="8" ref="V38:V44">+S38+P38+M38+J38+G38+D38</f>
        <v>636121823</v>
      </c>
      <c r="W38" s="363">
        <f t="shared" si="7"/>
        <v>906675205</v>
      </c>
      <c r="X38" s="363">
        <f t="shared" si="7"/>
        <v>658423302</v>
      </c>
      <c r="Y38" s="381"/>
      <c r="AB38" s="353"/>
      <c r="AC38" s="353"/>
      <c r="AD38" s="353"/>
      <c r="AE38" s="353"/>
      <c r="AF38" s="353"/>
      <c r="AG38" s="353"/>
      <c r="AH38" s="353"/>
    </row>
    <row r="39" spans="2:34" ht="12">
      <c r="B39" s="350"/>
      <c r="C39" s="351" t="s">
        <v>371</v>
      </c>
      <c r="D39" s="348">
        <v>256486366</v>
      </c>
      <c r="E39" s="383">
        <v>350880679</v>
      </c>
      <c r="F39" s="383">
        <v>309129869</v>
      </c>
      <c r="G39" s="348">
        <v>644782386</v>
      </c>
      <c r="H39" s="383">
        <v>408453765</v>
      </c>
      <c r="I39" s="383">
        <v>335942011</v>
      </c>
      <c r="J39" s="348">
        <v>279925515</v>
      </c>
      <c r="K39" s="383">
        <v>231382009</v>
      </c>
      <c r="L39" s="383">
        <v>246490233</v>
      </c>
      <c r="M39" s="348">
        <v>287840797</v>
      </c>
      <c r="N39" s="383">
        <v>220050591</v>
      </c>
      <c r="O39" s="383">
        <v>206401334</v>
      </c>
      <c r="P39" s="348">
        <v>97427919</v>
      </c>
      <c r="Q39" s="383">
        <v>128819970</v>
      </c>
      <c r="R39" s="383">
        <v>85340558</v>
      </c>
      <c r="S39" s="348">
        <v>783248</v>
      </c>
      <c r="T39" s="383">
        <v>80005318</v>
      </c>
      <c r="U39" s="383">
        <v>11547745</v>
      </c>
      <c r="V39" s="358">
        <f t="shared" si="8"/>
        <v>1567246231</v>
      </c>
      <c r="W39" s="363">
        <f t="shared" si="7"/>
        <v>1419592332</v>
      </c>
      <c r="X39" s="363">
        <f t="shared" si="7"/>
        <v>1194851750</v>
      </c>
      <c r="Y39" s="381"/>
      <c r="AB39" s="353"/>
      <c r="AC39" s="353"/>
      <c r="AD39" s="353"/>
      <c r="AE39" s="353"/>
      <c r="AF39" s="353"/>
      <c r="AG39" s="353"/>
      <c r="AH39" s="353"/>
    </row>
    <row r="40" spans="2:34" ht="12">
      <c r="B40" s="350"/>
      <c r="C40" s="351" t="s">
        <v>372</v>
      </c>
      <c r="D40" s="348">
        <v>24845404</v>
      </c>
      <c r="E40" s="383">
        <v>25743837</v>
      </c>
      <c r="F40" s="383">
        <v>94690434</v>
      </c>
      <c r="G40" s="348">
        <v>92636176</v>
      </c>
      <c r="H40" s="383">
        <v>74601162</v>
      </c>
      <c r="I40" s="383">
        <v>32357914</v>
      </c>
      <c r="J40" s="348">
        <v>262421094</v>
      </c>
      <c r="K40" s="383">
        <v>148963775</v>
      </c>
      <c r="L40" s="383">
        <v>31861534</v>
      </c>
      <c r="M40" s="348">
        <v>127277571</v>
      </c>
      <c r="N40" s="383">
        <v>43984648</v>
      </c>
      <c r="O40" s="383">
        <v>38029441</v>
      </c>
      <c r="P40" s="348">
        <v>3665043</v>
      </c>
      <c r="Q40" s="383">
        <v>890087</v>
      </c>
      <c r="R40" s="383">
        <v>1091197</v>
      </c>
      <c r="S40" s="348">
        <v>-419548615</v>
      </c>
      <c r="T40" s="383">
        <v>-89771239</v>
      </c>
      <c r="U40" s="383">
        <v>-47771013</v>
      </c>
      <c r="V40" s="358">
        <f t="shared" si="8"/>
        <v>91296673</v>
      </c>
      <c r="W40" s="363">
        <f t="shared" si="7"/>
        <v>204412270</v>
      </c>
      <c r="X40" s="363">
        <f t="shared" si="7"/>
        <v>150259507</v>
      </c>
      <c r="Y40" s="381"/>
      <c r="AB40" s="353"/>
      <c r="AC40" s="353"/>
      <c r="AD40" s="353"/>
      <c r="AE40" s="353"/>
      <c r="AF40" s="353"/>
      <c r="AG40" s="353"/>
      <c r="AH40" s="353"/>
    </row>
    <row r="41" spans="2:34" ht="12">
      <c r="B41" s="350"/>
      <c r="C41" s="351" t="s">
        <v>373</v>
      </c>
      <c r="D41" s="348">
        <v>42877576</v>
      </c>
      <c r="E41" s="383">
        <v>46172778</v>
      </c>
      <c r="F41" s="383">
        <v>39752810</v>
      </c>
      <c r="G41" s="348">
        <v>36641107</v>
      </c>
      <c r="H41" s="383">
        <v>49361942</v>
      </c>
      <c r="I41" s="383">
        <v>30095780</v>
      </c>
      <c r="J41" s="348">
        <v>2054622</v>
      </c>
      <c r="K41" s="383">
        <v>1162162</v>
      </c>
      <c r="L41" s="383">
        <v>1559596</v>
      </c>
      <c r="M41" s="348">
        <v>26215002</v>
      </c>
      <c r="N41" s="383">
        <v>12139002</v>
      </c>
      <c r="O41" s="383">
        <v>9808093</v>
      </c>
      <c r="P41" s="348">
        <v>11843862</v>
      </c>
      <c r="Q41" s="383">
        <v>9746774</v>
      </c>
      <c r="R41" s="383">
        <v>8514423</v>
      </c>
      <c r="S41" s="348">
        <v>0</v>
      </c>
      <c r="T41" s="383">
        <v>0</v>
      </c>
      <c r="U41" s="383">
        <v>0</v>
      </c>
      <c r="V41" s="358">
        <f t="shared" si="8"/>
        <v>119632169</v>
      </c>
      <c r="W41" s="363">
        <f t="shared" si="7"/>
        <v>118582658</v>
      </c>
      <c r="X41" s="363">
        <f t="shared" si="7"/>
        <v>89730702</v>
      </c>
      <c r="Y41" s="381"/>
      <c r="AB41" s="353"/>
      <c r="AC41" s="353"/>
      <c r="AD41" s="353"/>
      <c r="AE41" s="353"/>
      <c r="AF41" s="353"/>
      <c r="AG41" s="353"/>
      <c r="AH41" s="353"/>
    </row>
    <row r="42" spans="2:34" ht="12">
      <c r="B42" s="350"/>
      <c r="C42" s="351" t="s">
        <v>374</v>
      </c>
      <c r="D42" s="348">
        <v>49134628</v>
      </c>
      <c r="E42" s="383">
        <v>105209644</v>
      </c>
      <c r="F42" s="383">
        <v>31025160</v>
      </c>
      <c r="G42" s="348">
        <v>14735731</v>
      </c>
      <c r="H42" s="383">
        <v>18177602</v>
      </c>
      <c r="I42" s="383">
        <v>10649219</v>
      </c>
      <c r="J42" s="348">
        <v>21142207</v>
      </c>
      <c r="K42" s="383">
        <v>37120694</v>
      </c>
      <c r="L42" s="383">
        <v>35085220</v>
      </c>
      <c r="M42" s="348">
        <v>60225639</v>
      </c>
      <c r="N42" s="383">
        <v>82533687</v>
      </c>
      <c r="O42" s="383">
        <v>83398892</v>
      </c>
      <c r="P42" s="348">
        <v>12799765</v>
      </c>
      <c r="Q42" s="383">
        <v>12106758</v>
      </c>
      <c r="R42" s="383">
        <v>9387047</v>
      </c>
      <c r="S42" s="348">
        <v>0</v>
      </c>
      <c r="T42" s="383">
        <v>0</v>
      </c>
      <c r="U42" s="383">
        <v>0</v>
      </c>
      <c r="V42" s="358">
        <f t="shared" si="8"/>
        <v>158037970</v>
      </c>
      <c r="W42" s="363">
        <f t="shared" si="7"/>
        <v>255148385</v>
      </c>
      <c r="X42" s="363">
        <f t="shared" si="7"/>
        <v>169545538</v>
      </c>
      <c r="Y42" s="381"/>
      <c r="AB42" s="353"/>
      <c r="AC42" s="353"/>
      <c r="AD42" s="353"/>
      <c r="AE42" s="353"/>
      <c r="AF42" s="353"/>
      <c r="AG42" s="353"/>
      <c r="AH42" s="353"/>
    </row>
    <row r="43" spans="2:34" ht="12">
      <c r="B43" s="350"/>
      <c r="C43" s="351" t="s">
        <v>375</v>
      </c>
      <c r="D43" s="348">
        <v>0</v>
      </c>
      <c r="E43" s="383">
        <v>0</v>
      </c>
      <c r="F43" s="383">
        <v>0</v>
      </c>
      <c r="G43" s="348">
        <v>0</v>
      </c>
      <c r="H43" s="383">
        <v>0</v>
      </c>
      <c r="I43" s="383">
        <v>0</v>
      </c>
      <c r="J43" s="348">
        <v>0</v>
      </c>
      <c r="K43" s="383">
        <v>0</v>
      </c>
      <c r="L43" s="383">
        <v>0</v>
      </c>
      <c r="M43" s="348">
        <v>0</v>
      </c>
      <c r="N43" s="383">
        <v>0</v>
      </c>
      <c r="O43" s="383">
        <v>0</v>
      </c>
      <c r="P43" s="348">
        <v>0</v>
      </c>
      <c r="Q43" s="383">
        <v>0</v>
      </c>
      <c r="R43" s="383">
        <v>0</v>
      </c>
      <c r="S43" s="348">
        <v>0</v>
      </c>
      <c r="T43" s="383">
        <v>0</v>
      </c>
      <c r="U43" s="383">
        <v>0</v>
      </c>
      <c r="V43" s="358">
        <f t="shared" si="8"/>
        <v>0</v>
      </c>
      <c r="W43" s="363">
        <f t="shared" si="7"/>
        <v>0</v>
      </c>
      <c r="X43" s="363">
        <f t="shared" si="7"/>
        <v>0</v>
      </c>
      <c r="Y43" s="381"/>
      <c r="AB43" s="353"/>
      <c r="AC43" s="353"/>
      <c r="AD43" s="353"/>
      <c r="AE43" s="353"/>
      <c r="AF43" s="353"/>
      <c r="AG43" s="353"/>
      <c r="AH43" s="353"/>
    </row>
    <row r="44" spans="2:34" ht="12">
      <c r="B44" s="350"/>
      <c r="C44" s="351" t="s">
        <v>376</v>
      </c>
      <c r="D44" s="348">
        <v>4966188</v>
      </c>
      <c r="E44" s="383">
        <v>1344873</v>
      </c>
      <c r="F44" s="383">
        <v>2635620</v>
      </c>
      <c r="G44" s="348">
        <v>32788540</v>
      </c>
      <c r="H44" s="383">
        <v>29291982</v>
      </c>
      <c r="I44" s="383">
        <v>26781297</v>
      </c>
      <c r="J44" s="348">
        <v>24827747</v>
      </c>
      <c r="K44" s="383">
        <v>22015398</v>
      </c>
      <c r="L44" s="383">
        <v>18718324</v>
      </c>
      <c r="M44" s="348">
        <v>13635956</v>
      </c>
      <c r="N44" s="383">
        <v>10293183</v>
      </c>
      <c r="O44" s="383">
        <v>8287788</v>
      </c>
      <c r="P44" s="348">
        <v>19791704</v>
      </c>
      <c r="Q44" s="383">
        <v>13903413</v>
      </c>
      <c r="R44" s="383">
        <v>27496897</v>
      </c>
      <c r="S44" s="348">
        <v>0</v>
      </c>
      <c r="T44" s="383">
        <v>0</v>
      </c>
      <c r="U44" s="383">
        <v>0</v>
      </c>
      <c r="V44" s="358">
        <f t="shared" si="8"/>
        <v>96010135</v>
      </c>
      <c r="W44" s="363">
        <f t="shared" si="7"/>
        <v>76848849</v>
      </c>
      <c r="X44" s="363">
        <f t="shared" si="7"/>
        <v>83919926</v>
      </c>
      <c r="Y44" s="381"/>
      <c r="AB44" s="353"/>
      <c r="AC44" s="353"/>
      <c r="AD44" s="353"/>
      <c r="AE44" s="353"/>
      <c r="AF44" s="353"/>
      <c r="AG44" s="353"/>
      <c r="AH44" s="353"/>
    </row>
    <row r="45" spans="5:30" ht="6" customHeight="1">
      <c r="E45" s="379"/>
      <c r="F45" s="379"/>
      <c r="G45" s="341"/>
      <c r="H45" s="379"/>
      <c r="I45" s="379"/>
      <c r="K45" s="379"/>
      <c r="L45" s="379"/>
      <c r="N45" s="379"/>
      <c r="O45" s="379"/>
      <c r="Q45" s="379"/>
      <c r="R45" s="379"/>
      <c r="T45" s="379"/>
      <c r="U45" s="379"/>
      <c r="W45" s="361"/>
      <c r="X45" s="361"/>
      <c r="Y45" s="361"/>
      <c r="AC45" s="341"/>
      <c r="AD45" s="341"/>
    </row>
    <row r="46" spans="2:34" ht="24">
      <c r="B46" s="350"/>
      <c r="C46" s="354" t="s">
        <v>377</v>
      </c>
      <c r="D46" s="348">
        <v>0</v>
      </c>
      <c r="E46" s="383">
        <v>0</v>
      </c>
      <c r="F46" s="383">
        <v>0</v>
      </c>
      <c r="G46" s="348">
        <v>0</v>
      </c>
      <c r="H46" s="383">
        <v>0</v>
      </c>
      <c r="I46" s="383">
        <v>0</v>
      </c>
      <c r="J46" s="348">
        <v>0</v>
      </c>
      <c r="K46" s="383">
        <v>0</v>
      </c>
      <c r="L46" s="383">
        <v>0</v>
      </c>
      <c r="M46" s="348">
        <v>0</v>
      </c>
      <c r="N46" s="383">
        <v>0</v>
      </c>
      <c r="O46" s="383">
        <v>0</v>
      </c>
      <c r="P46" s="348">
        <v>0</v>
      </c>
      <c r="Q46" s="383">
        <v>0</v>
      </c>
      <c r="R46" s="383">
        <v>0</v>
      </c>
      <c r="S46" s="348">
        <v>0</v>
      </c>
      <c r="T46" s="383">
        <v>0</v>
      </c>
      <c r="U46" s="383">
        <v>0</v>
      </c>
      <c r="V46" s="358">
        <v>0</v>
      </c>
      <c r="W46" s="363">
        <v>0</v>
      </c>
      <c r="X46" s="363">
        <v>0</v>
      </c>
      <c r="Y46" s="381"/>
      <c r="AB46" s="353"/>
      <c r="AC46" s="353"/>
      <c r="AD46" s="353"/>
      <c r="AE46" s="353"/>
      <c r="AF46" s="353"/>
      <c r="AG46" s="353"/>
      <c r="AH46" s="353"/>
    </row>
    <row r="47" spans="5:30" ht="6" customHeight="1">
      <c r="E47" s="379"/>
      <c r="F47" s="379"/>
      <c r="G47" s="341"/>
      <c r="H47" s="379"/>
      <c r="I47" s="379"/>
      <c r="K47" s="379"/>
      <c r="L47" s="379"/>
      <c r="N47" s="379"/>
      <c r="O47" s="379"/>
      <c r="Q47" s="379"/>
      <c r="R47" s="379"/>
      <c r="T47" s="379"/>
      <c r="U47" s="379"/>
      <c r="W47" s="361"/>
      <c r="X47" s="361"/>
      <c r="Y47" s="361"/>
      <c r="AC47" s="341"/>
      <c r="AD47" s="341"/>
    </row>
    <row r="48" spans="2:30" ht="12">
      <c r="B48" s="355" t="s">
        <v>378</v>
      </c>
      <c r="D48" s="348">
        <f>SUM(D49:D55)</f>
        <v>1394401358</v>
      </c>
      <c r="E48" s="383">
        <v>1082782610</v>
      </c>
      <c r="F48" s="383">
        <v>1511764865</v>
      </c>
      <c r="G48" s="348">
        <f>SUM(G49:G55)</f>
        <v>203290098</v>
      </c>
      <c r="H48" s="383">
        <v>131441625</v>
      </c>
      <c r="I48" s="383">
        <v>113903928</v>
      </c>
      <c r="J48" s="348">
        <f>SUM(J49:J55)</f>
        <v>967829120</v>
      </c>
      <c r="K48" s="383">
        <v>805923465</v>
      </c>
      <c r="L48" s="383">
        <v>860959079</v>
      </c>
      <c r="M48" s="348">
        <f>SUM(M49:M55)</f>
        <v>1444360566</v>
      </c>
      <c r="N48" s="383">
        <v>1209708575</v>
      </c>
      <c r="O48" s="383">
        <v>1069131734</v>
      </c>
      <c r="P48" s="348">
        <f>SUM(P49:P55)</f>
        <v>641095766</v>
      </c>
      <c r="Q48" s="383">
        <v>525169451</v>
      </c>
      <c r="R48" s="383">
        <v>484376415</v>
      </c>
      <c r="S48" s="348">
        <f>SUM(S49:S55)</f>
        <v>-79150112</v>
      </c>
      <c r="T48" s="383">
        <v>-66085979</v>
      </c>
      <c r="U48" s="383">
        <v>-98581490</v>
      </c>
      <c r="V48" s="358">
        <f aca="true" t="shared" si="9" ref="V48:X55">+S48+P48+M48+J48+G48+D48</f>
        <v>4571826796</v>
      </c>
      <c r="W48" s="363">
        <f t="shared" si="9"/>
        <v>3688939747</v>
      </c>
      <c r="X48" s="363">
        <f t="shared" si="9"/>
        <v>3941554531</v>
      </c>
      <c r="Y48" s="381"/>
      <c r="AC48" s="341"/>
      <c r="AD48" s="341"/>
    </row>
    <row r="49" spans="2:34" ht="12">
      <c r="B49" s="350"/>
      <c r="C49" s="351" t="s">
        <v>379</v>
      </c>
      <c r="D49" s="348">
        <v>1016562523</v>
      </c>
      <c r="E49" s="383">
        <v>834174804</v>
      </c>
      <c r="F49" s="383">
        <v>1208350892</v>
      </c>
      <c r="G49" s="348">
        <v>77336103</v>
      </c>
      <c r="H49" s="383">
        <v>19263284</v>
      </c>
      <c r="I49" s="383">
        <v>23630252</v>
      </c>
      <c r="J49" s="348">
        <v>634993301</v>
      </c>
      <c r="K49" s="383">
        <v>511762232</v>
      </c>
      <c r="L49" s="383">
        <v>465777075</v>
      </c>
      <c r="M49" s="348">
        <v>1352561147</v>
      </c>
      <c r="N49" s="383">
        <v>1097771137</v>
      </c>
      <c r="O49" s="383">
        <v>945721006</v>
      </c>
      <c r="P49" s="348">
        <v>423007691</v>
      </c>
      <c r="Q49" s="383">
        <v>327277654</v>
      </c>
      <c r="R49" s="383">
        <v>284640644</v>
      </c>
      <c r="S49" s="348">
        <v>0</v>
      </c>
      <c r="T49" s="383">
        <v>0</v>
      </c>
      <c r="U49" s="383">
        <v>0</v>
      </c>
      <c r="V49" s="358">
        <f t="shared" si="9"/>
        <v>3504460765</v>
      </c>
      <c r="W49" s="363">
        <f t="shared" si="9"/>
        <v>2790249111</v>
      </c>
      <c r="X49" s="363">
        <f t="shared" si="9"/>
        <v>2928119869</v>
      </c>
      <c r="Y49" s="381"/>
      <c r="AB49" s="353"/>
      <c r="AC49" s="353"/>
      <c r="AD49" s="353"/>
      <c r="AE49" s="353"/>
      <c r="AF49" s="353"/>
      <c r="AG49" s="353"/>
      <c r="AH49" s="353"/>
    </row>
    <row r="50" spans="2:34" ht="12">
      <c r="B50" s="350"/>
      <c r="C50" s="351" t="s">
        <v>380</v>
      </c>
      <c r="D50" s="348">
        <v>0</v>
      </c>
      <c r="E50" s="383">
        <v>0</v>
      </c>
      <c r="F50" s="383">
        <v>0</v>
      </c>
      <c r="G50" s="348">
        <v>20443428</v>
      </c>
      <c r="H50" s="383">
        <v>126137</v>
      </c>
      <c r="I50" s="383">
        <v>175794</v>
      </c>
      <c r="J50" s="348">
        <v>34712843</v>
      </c>
      <c r="K50" s="383">
        <v>22937741</v>
      </c>
      <c r="L50" s="383">
        <v>14081644</v>
      </c>
      <c r="M50" s="348">
        <v>0</v>
      </c>
      <c r="N50" s="383">
        <v>0</v>
      </c>
      <c r="O50" s="383">
        <v>0</v>
      </c>
      <c r="P50" s="348">
        <v>0</v>
      </c>
      <c r="Q50" s="383">
        <v>0</v>
      </c>
      <c r="R50" s="383">
        <v>0</v>
      </c>
      <c r="S50" s="348">
        <v>0</v>
      </c>
      <c r="T50" s="383">
        <v>0</v>
      </c>
      <c r="U50" s="383">
        <v>0</v>
      </c>
      <c r="V50" s="358">
        <f t="shared" si="9"/>
        <v>55156271</v>
      </c>
      <c r="W50" s="363">
        <f t="shared" si="9"/>
        <v>23063878</v>
      </c>
      <c r="X50" s="363">
        <f t="shared" si="9"/>
        <v>14257438</v>
      </c>
      <c r="Y50" s="381"/>
      <c r="AB50" s="353"/>
      <c r="AC50" s="353"/>
      <c r="AD50" s="353"/>
      <c r="AE50" s="353"/>
      <c r="AF50" s="353"/>
      <c r="AG50" s="353"/>
      <c r="AH50" s="353"/>
    </row>
    <row r="51" spans="2:34" ht="12">
      <c r="B51" s="350"/>
      <c r="C51" s="351" t="s">
        <v>381</v>
      </c>
      <c r="D51" s="348">
        <v>0</v>
      </c>
      <c r="E51" s="383">
        <v>0</v>
      </c>
      <c r="F51" s="383">
        <v>0</v>
      </c>
      <c r="G51" s="348">
        <v>41594147</v>
      </c>
      <c r="H51" s="383">
        <v>36317667</v>
      </c>
      <c r="I51" s="383">
        <v>37013568</v>
      </c>
      <c r="J51" s="348">
        <v>0</v>
      </c>
      <c r="K51" s="383">
        <v>0</v>
      </c>
      <c r="L51" s="383">
        <v>0</v>
      </c>
      <c r="M51" s="348">
        <v>0</v>
      </c>
      <c r="N51" s="383">
        <v>0</v>
      </c>
      <c r="O51" s="383">
        <v>0</v>
      </c>
      <c r="P51" s="348">
        <v>0</v>
      </c>
      <c r="Q51" s="383">
        <v>0</v>
      </c>
      <c r="R51" s="383">
        <v>0</v>
      </c>
      <c r="S51" s="348">
        <v>-41594147</v>
      </c>
      <c r="T51" s="383">
        <v>-36317667</v>
      </c>
      <c r="U51" s="383">
        <v>-37013568</v>
      </c>
      <c r="V51" s="358">
        <f t="shared" si="9"/>
        <v>0</v>
      </c>
      <c r="W51" s="363">
        <f t="shared" si="9"/>
        <v>0</v>
      </c>
      <c r="X51" s="363">
        <f t="shared" si="9"/>
        <v>0</v>
      </c>
      <c r="Y51" s="381"/>
      <c r="AB51" s="353"/>
      <c r="AC51" s="353"/>
      <c r="AD51" s="353"/>
      <c r="AE51" s="353"/>
      <c r="AF51" s="353"/>
      <c r="AG51" s="353"/>
      <c r="AH51" s="353"/>
    </row>
    <row r="52" spans="2:34" ht="12">
      <c r="B52" s="350"/>
      <c r="C52" s="351" t="s">
        <v>382</v>
      </c>
      <c r="D52" s="348">
        <v>21202973</v>
      </c>
      <c r="E52" s="383">
        <v>23983651</v>
      </c>
      <c r="F52" s="383">
        <v>25283772</v>
      </c>
      <c r="G52" s="348">
        <v>7367076</v>
      </c>
      <c r="H52" s="383">
        <v>13647279</v>
      </c>
      <c r="I52" s="383">
        <v>7830745</v>
      </c>
      <c r="J52" s="348">
        <v>162050903</v>
      </c>
      <c r="K52" s="383">
        <v>142210556</v>
      </c>
      <c r="L52" s="383">
        <v>137536697</v>
      </c>
      <c r="M52" s="348">
        <v>10699726</v>
      </c>
      <c r="N52" s="383">
        <v>10688183</v>
      </c>
      <c r="O52" s="383">
        <v>2989679</v>
      </c>
      <c r="P52" s="348">
        <v>3938949</v>
      </c>
      <c r="Q52" s="383">
        <v>3437684</v>
      </c>
      <c r="R52" s="383">
        <v>2934142</v>
      </c>
      <c r="S52" s="348">
        <v>0</v>
      </c>
      <c r="T52" s="383">
        <v>0</v>
      </c>
      <c r="U52" s="383">
        <v>0</v>
      </c>
      <c r="V52" s="358">
        <f t="shared" si="9"/>
        <v>205259627</v>
      </c>
      <c r="W52" s="363">
        <f t="shared" si="9"/>
        <v>193967353</v>
      </c>
      <c r="X52" s="363">
        <f t="shared" si="9"/>
        <v>176575035</v>
      </c>
      <c r="Y52" s="381"/>
      <c r="AB52" s="353"/>
      <c r="AC52" s="353"/>
      <c r="AD52" s="353"/>
      <c r="AE52" s="353"/>
      <c r="AF52" s="353"/>
      <c r="AG52" s="353"/>
      <c r="AH52" s="353"/>
    </row>
    <row r="53" spans="2:34" ht="12">
      <c r="B53" s="350"/>
      <c r="C53" s="351" t="s">
        <v>383</v>
      </c>
      <c r="D53" s="348">
        <v>267266011</v>
      </c>
      <c r="E53" s="383">
        <v>176873577</v>
      </c>
      <c r="F53" s="383">
        <v>203371102</v>
      </c>
      <c r="G53" s="348">
        <v>11909294</v>
      </c>
      <c r="H53" s="383">
        <v>18926410</v>
      </c>
      <c r="I53" s="383">
        <v>10812791</v>
      </c>
      <c r="J53" s="348">
        <v>19220728</v>
      </c>
      <c r="K53" s="383">
        <v>21675958</v>
      </c>
      <c r="L53" s="383">
        <v>113029606</v>
      </c>
      <c r="M53" s="348">
        <v>0</v>
      </c>
      <c r="N53" s="383">
        <v>23901959</v>
      </c>
      <c r="O53" s="383">
        <v>21874223</v>
      </c>
      <c r="P53" s="348">
        <v>202798525</v>
      </c>
      <c r="Q53" s="383">
        <v>183877298</v>
      </c>
      <c r="R53" s="383">
        <v>193015503</v>
      </c>
      <c r="S53" s="348">
        <v>0</v>
      </c>
      <c r="T53" s="383">
        <v>-29768312</v>
      </c>
      <c r="U53" s="383">
        <v>-40975528</v>
      </c>
      <c r="V53" s="358">
        <f t="shared" si="9"/>
        <v>501194558</v>
      </c>
      <c r="W53" s="363">
        <f t="shared" si="9"/>
        <v>395486890</v>
      </c>
      <c r="X53" s="363">
        <f t="shared" si="9"/>
        <v>501127697</v>
      </c>
      <c r="Y53" s="381"/>
      <c r="AB53" s="353"/>
      <c r="AC53" s="353"/>
      <c r="AD53" s="353"/>
      <c r="AE53" s="353"/>
      <c r="AF53" s="353"/>
      <c r="AG53" s="353"/>
      <c r="AH53" s="353"/>
    </row>
    <row r="54" spans="2:34" ht="12">
      <c r="B54" s="350"/>
      <c r="C54" s="351" t="s">
        <v>384</v>
      </c>
      <c r="D54" s="348">
        <v>44435097</v>
      </c>
      <c r="E54" s="383">
        <v>43056906</v>
      </c>
      <c r="F54" s="383">
        <v>40094917</v>
      </c>
      <c r="G54" s="348">
        <v>9154816</v>
      </c>
      <c r="H54" s="383">
        <v>9640282</v>
      </c>
      <c r="I54" s="383">
        <v>7014199</v>
      </c>
      <c r="J54" s="348">
        <v>116471391</v>
      </c>
      <c r="K54" s="383">
        <v>106313626</v>
      </c>
      <c r="L54" s="383">
        <v>127516473</v>
      </c>
      <c r="M54" s="348">
        <v>81099693</v>
      </c>
      <c r="N54" s="383">
        <v>77347296</v>
      </c>
      <c r="O54" s="383">
        <v>79299002</v>
      </c>
      <c r="P54" s="348">
        <v>2447783</v>
      </c>
      <c r="Q54" s="383">
        <v>2156881</v>
      </c>
      <c r="R54" s="383">
        <v>2236777</v>
      </c>
      <c r="S54" s="348">
        <v>0</v>
      </c>
      <c r="T54" s="383">
        <v>0</v>
      </c>
      <c r="U54" s="383">
        <v>0</v>
      </c>
      <c r="V54" s="358">
        <f t="shared" si="9"/>
        <v>253608780</v>
      </c>
      <c r="W54" s="363">
        <f t="shared" si="9"/>
        <v>238514991</v>
      </c>
      <c r="X54" s="363">
        <f t="shared" si="9"/>
        <v>256161368</v>
      </c>
      <c r="Y54" s="381"/>
      <c r="AB54" s="353"/>
      <c r="AC54" s="353"/>
      <c r="AD54" s="353"/>
      <c r="AE54" s="353"/>
      <c r="AF54" s="353"/>
      <c r="AG54" s="353"/>
      <c r="AH54" s="353"/>
    </row>
    <row r="55" spans="2:34" ht="12">
      <c r="B55" s="350"/>
      <c r="C55" s="351" t="s">
        <v>385</v>
      </c>
      <c r="D55" s="348">
        <v>44934754</v>
      </c>
      <c r="E55" s="383">
        <v>4693672</v>
      </c>
      <c r="F55" s="383">
        <v>34664182</v>
      </c>
      <c r="G55" s="348">
        <v>35485234</v>
      </c>
      <c r="H55" s="383">
        <v>33520566</v>
      </c>
      <c r="I55" s="383">
        <v>27426579</v>
      </c>
      <c r="J55" s="348">
        <v>379954</v>
      </c>
      <c r="K55" s="383">
        <v>1023352</v>
      </c>
      <c r="L55" s="383">
        <v>3017584</v>
      </c>
      <c r="M55" s="348">
        <v>0</v>
      </c>
      <c r="N55" s="383">
        <v>0</v>
      </c>
      <c r="O55" s="383">
        <v>19247824</v>
      </c>
      <c r="P55" s="348">
        <v>8902818</v>
      </c>
      <c r="Q55" s="383">
        <v>8419934</v>
      </c>
      <c r="R55" s="383">
        <v>1549349</v>
      </c>
      <c r="S55" s="348">
        <v>-37555965</v>
      </c>
      <c r="T55" s="383">
        <v>0</v>
      </c>
      <c r="U55" s="383">
        <v>-20592394</v>
      </c>
      <c r="V55" s="358">
        <f t="shared" si="9"/>
        <v>52146795</v>
      </c>
      <c r="W55" s="363">
        <f t="shared" si="9"/>
        <v>47657524</v>
      </c>
      <c r="X55" s="363">
        <f t="shared" si="9"/>
        <v>65313124</v>
      </c>
      <c r="Y55" s="381"/>
      <c r="AB55" s="353"/>
      <c r="AC55" s="353"/>
      <c r="AD55" s="353"/>
      <c r="AE55" s="353"/>
      <c r="AF55" s="353"/>
      <c r="AG55" s="353"/>
      <c r="AH55" s="353"/>
    </row>
    <row r="56" spans="5:30" ht="9" customHeight="1">
      <c r="E56" s="379"/>
      <c r="F56" s="379"/>
      <c r="G56" s="341"/>
      <c r="H56" s="379"/>
      <c r="I56" s="379"/>
      <c r="K56" s="379"/>
      <c r="L56" s="379"/>
      <c r="N56" s="379"/>
      <c r="O56" s="379"/>
      <c r="Q56" s="379"/>
      <c r="R56" s="379"/>
      <c r="T56" s="379"/>
      <c r="U56" s="379"/>
      <c r="W56" s="361"/>
      <c r="X56" s="361"/>
      <c r="Y56" s="361"/>
      <c r="AC56" s="341"/>
      <c r="AD56" s="341"/>
    </row>
    <row r="57" spans="2:30" ht="12">
      <c r="B57" s="355" t="s">
        <v>386</v>
      </c>
      <c r="D57" s="348">
        <f>+D58</f>
        <v>9430244437</v>
      </c>
      <c r="E57" s="383">
        <v>8933687389</v>
      </c>
      <c r="F57" s="383">
        <v>6070975647</v>
      </c>
      <c r="G57" s="348">
        <f>+G58</f>
        <v>-115262508</v>
      </c>
      <c r="H57" s="383">
        <v>86844701</v>
      </c>
      <c r="I57" s="383">
        <v>20977013</v>
      </c>
      <c r="J57" s="348">
        <f>+J58</f>
        <v>1755009481</v>
      </c>
      <c r="K57" s="383">
        <v>1718777522</v>
      </c>
      <c r="L57" s="383">
        <v>2774855795</v>
      </c>
      <c r="M57" s="348">
        <f>+M58</f>
        <v>1643291447</v>
      </c>
      <c r="N57" s="383">
        <v>1556362265</v>
      </c>
      <c r="O57" s="383">
        <v>1519180339</v>
      </c>
      <c r="P57" s="348">
        <f>+P58</f>
        <v>999875279</v>
      </c>
      <c r="Q57" s="383">
        <v>858389101</v>
      </c>
      <c r="R57" s="383">
        <v>720080062</v>
      </c>
      <c r="S57" s="348">
        <f>+S58</f>
        <v>-5196999743</v>
      </c>
      <c r="T57" s="383">
        <v>-4646596117</v>
      </c>
      <c r="U57" s="383">
        <v>-4147861810</v>
      </c>
      <c r="V57" s="358">
        <f>+V58+V66</f>
        <v>8516158393</v>
      </c>
      <c r="W57" s="363">
        <f>+W58+W66</f>
        <v>8507464861</v>
      </c>
      <c r="X57" s="363">
        <f>+X58+X66</f>
        <v>6958207046</v>
      </c>
      <c r="Y57" s="381"/>
      <c r="AC57" s="341"/>
      <c r="AD57" s="341"/>
    </row>
    <row r="58" spans="2:34" ht="12" customHeight="1">
      <c r="B58" s="418" t="s">
        <v>387</v>
      </c>
      <c r="C58" s="437"/>
      <c r="D58" s="348">
        <f>SUM(D59:D64)</f>
        <v>9430244437</v>
      </c>
      <c r="E58" s="383">
        <v>8933687389</v>
      </c>
      <c r="F58" s="383">
        <v>6070975647</v>
      </c>
      <c r="G58" s="348">
        <f>SUM(G59:G64)</f>
        <v>-115262508</v>
      </c>
      <c r="H58" s="383">
        <v>86844701</v>
      </c>
      <c r="I58" s="383">
        <v>20977013</v>
      </c>
      <c r="J58" s="348">
        <f>SUM(J59:J64)</f>
        <v>1755009481</v>
      </c>
      <c r="K58" s="383">
        <v>1718777522</v>
      </c>
      <c r="L58" s="383">
        <v>2774855795</v>
      </c>
      <c r="M58" s="348">
        <f>SUM(M59:M64)</f>
        <v>1643291447</v>
      </c>
      <c r="N58" s="383">
        <v>1556362265</v>
      </c>
      <c r="O58" s="383">
        <v>1519180339</v>
      </c>
      <c r="P58" s="348">
        <f>SUM(P59:P64)</f>
        <v>999875279</v>
      </c>
      <c r="Q58" s="383">
        <v>858389101</v>
      </c>
      <c r="R58" s="383">
        <v>720080062</v>
      </c>
      <c r="S58" s="348">
        <f>SUM(S59:S64)</f>
        <v>-5196999743</v>
      </c>
      <c r="T58" s="383">
        <v>-4646596117</v>
      </c>
      <c r="U58" s="383">
        <v>-4147861810</v>
      </c>
      <c r="V58" s="358">
        <f>+V59+V60+V61+V62+V63+V64</f>
        <v>6281701603</v>
      </c>
      <c r="W58" s="363">
        <f>SUM(W59:W64)</f>
        <v>6168554253</v>
      </c>
      <c r="X58" s="363">
        <f>SUM(X59:X64)</f>
        <v>3893798572</v>
      </c>
      <c r="Y58" s="381"/>
      <c r="AB58" s="353"/>
      <c r="AC58" s="353"/>
      <c r="AD58" s="353"/>
      <c r="AE58" s="353"/>
      <c r="AF58" s="353"/>
      <c r="AG58" s="353"/>
      <c r="AH58" s="353"/>
    </row>
    <row r="59" spans="2:34" ht="12">
      <c r="B59" s="350"/>
      <c r="C59" s="351" t="s">
        <v>388</v>
      </c>
      <c r="D59" s="348">
        <v>8146697153</v>
      </c>
      <c r="E59" s="383">
        <v>7946458335</v>
      </c>
      <c r="F59" s="383">
        <v>5020056429</v>
      </c>
      <c r="G59" s="348">
        <v>163349149</v>
      </c>
      <c r="H59" s="383">
        <v>185677463</v>
      </c>
      <c r="I59" s="383">
        <v>192387594</v>
      </c>
      <c r="J59" s="348">
        <v>230624441</v>
      </c>
      <c r="K59" s="383">
        <v>209103124</v>
      </c>
      <c r="L59" s="383">
        <v>946283652</v>
      </c>
      <c r="M59" s="348">
        <v>184074723</v>
      </c>
      <c r="N59" s="383">
        <v>168808967</v>
      </c>
      <c r="O59" s="383">
        <v>168180369</v>
      </c>
      <c r="P59" s="348">
        <v>307471172</v>
      </c>
      <c r="Q59" s="383">
        <v>275585129</v>
      </c>
      <c r="R59" s="383">
        <v>223717228</v>
      </c>
      <c r="S59" s="348">
        <v>-3362935913</v>
      </c>
      <c r="T59" s="383">
        <v>-3116352293</v>
      </c>
      <c r="U59" s="383">
        <v>-3725742437</v>
      </c>
      <c r="V59" s="358">
        <f>+S59+P59+M59+J59+G59+D59</f>
        <v>5669280725</v>
      </c>
      <c r="W59" s="363">
        <f aca="true" t="shared" si="10" ref="W59:X63">+T59+Q59+N59+K59+H59+E59</f>
        <v>5669280725</v>
      </c>
      <c r="X59" s="363">
        <f t="shared" si="10"/>
        <v>2824882835</v>
      </c>
      <c r="Y59" s="381"/>
      <c r="AB59" s="353"/>
      <c r="AC59" s="353"/>
      <c r="AD59" s="353"/>
      <c r="AE59" s="353"/>
      <c r="AF59" s="353"/>
      <c r="AG59" s="353"/>
      <c r="AH59" s="353"/>
    </row>
    <row r="60" spans="2:34" ht="12">
      <c r="B60" s="350"/>
      <c r="C60" s="351" t="s">
        <v>389</v>
      </c>
      <c r="D60" s="348">
        <v>3413977651</v>
      </c>
      <c r="E60" s="383">
        <v>3330989884</v>
      </c>
      <c r="F60" s="383">
        <v>2695003084</v>
      </c>
      <c r="G60" s="348">
        <v>-267102451</v>
      </c>
      <c r="H60" s="383">
        <v>-113985428</v>
      </c>
      <c r="I60" s="383">
        <v>-177577796</v>
      </c>
      <c r="J60" s="348">
        <v>139655663</v>
      </c>
      <c r="K60" s="383">
        <v>315847482</v>
      </c>
      <c r="L60" s="383">
        <v>640153933</v>
      </c>
      <c r="M60" s="348">
        <v>664310800</v>
      </c>
      <c r="N60" s="383">
        <v>657299536</v>
      </c>
      <c r="O60" s="383">
        <v>632034321</v>
      </c>
      <c r="P60" s="348">
        <v>257567074</v>
      </c>
      <c r="Q60" s="383">
        <v>218840148</v>
      </c>
      <c r="R60" s="383">
        <v>135999423</v>
      </c>
      <c r="S60" s="348">
        <v>-1293012108</v>
      </c>
      <c r="T60" s="383">
        <v>-1595357325</v>
      </c>
      <c r="U60" s="383">
        <v>-1504334124</v>
      </c>
      <c r="V60" s="358">
        <f>+S60+P60+M60+J60+G60+D60</f>
        <v>2915396629</v>
      </c>
      <c r="W60" s="363">
        <f t="shared" si="10"/>
        <v>2813634297</v>
      </c>
      <c r="X60" s="363">
        <f t="shared" si="10"/>
        <v>2421278841</v>
      </c>
      <c r="Y60" s="381"/>
      <c r="AB60" s="353"/>
      <c r="AC60" s="353"/>
      <c r="AD60" s="353"/>
      <c r="AE60" s="353"/>
      <c r="AF60" s="353"/>
      <c r="AG60" s="353"/>
      <c r="AH60" s="353"/>
    </row>
    <row r="61" spans="2:34" ht="12">
      <c r="B61" s="350"/>
      <c r="C61" s="351" t="s">
        <v>390</v>
      </c>
      <c r="D61" s="348">
        <v>365334507</v>
      </c>
      <c r="E61" s="383">
        <v>365334508</v>
      </c>
      <c r="F61" s="383">
        <v>365334507</v>
      </c>
      <c r="G61" s="348">
        <v>0</v>
      </c>
      <c r="H61" s="383">
        <v>0</v>
      </c>
      <c r="I61" s="383">
        <v>0</v>
      </c>
      <c r="J61" s="348">
        <v>732487903</v>
      </c>
      <c r="K61" s="383">
        <v>664870411</v>
      </c>
      <c r="L61" s="383">
        <v>630233239</v>
      </c>
      <c r="M61" s="348">
        <v>3955756</v>
      </c>
      <c r="N61" s="383">
        <v>3627695</v>
      </c>
      <c r="O61" s="383">
        <v>3614187</v>
      </c>
      <c r="P61" s="348">
        <v>553868</v>
      </c>
      <c r="Q61" s="383">
        <v>501725</v>
      </c>
      <c r="R61" s="383">
        <v>0</v>
      </c>
      <c r="S61" s="348">
        <v>-943572386</v>
      </c>
      <c r="T61" s="383">
        <v>-875574691</v>
      </c>
      <c r="U61" s="383">
        <v>-840422285</v>
      </c>
      <c r="V61" s="358">
        <f>+S61+P61+M61+J61+G61+D61</f>
        <v>158759648</v>
      </c>
      <c r="W61" s="363">
        <f t="shared" si="10"/>
        <v>158759648</v>
      </c>
      <c r="X61" s="363">
        <f t="shared" si="10"/>
        <v>158759648</v>
      </c>
      <c r="Y61" s="381"/>
      <c r="AB61" s="353"/>
      <c r="AC61" s="353"/>
      <c r="AD61" s="353"/>
      <c r="AE61" s="353"/>
      <c r="AF61" s="353"/>
      <c r="AG61" s="353"/>
      <c r="AH61" s="353"/>
    </row>
    <row r="62" spans="2:34" ht="12" customHeight="1" hidden="1">
      <c r="B62" s="350"/>
      <c r="C62" s="351" t="s">
        <v>391</v>
      </c>
      <c r="D62" s="348">
        <v>0</v>
      </c>
      <c r="E62" s="383">
        <v>0</v>
      </c>
      <c r="F62" s="383">
        <v>0</v>
      </c>
      <c r="G62" s="348">
        <v>0</v>
      </c>
      <c r="H62" s="383">
        <v>0</v>
      </c>
      <c r="I62" s="383">
        <v>0</v>
      </c>
      <c r="J62" s="348">
        <v>0</v>
      </c>
      <c r="K62" s="383">
        <v>0</v>
      </c>
      <c r="L62" s="383">
        <v>0</v>
      </c>
      <c r="M62" s="348">
        <v>0</v>
      </c>
      <c r="N62" s="383">
        <v>0</v>
      </c>
      <c r="O62" s="383">
        <v>0</v>
      </c>
      <c r="P62" s="348">
        <v>0</v>
      </c>
      <c r="Q62" s="383">
        <v>0</v>
      </c>
      <c r="R62" s="383">
        <v>0</v>
      </c>
      <c r="S62" s="348">
        <v>0</v>
      </c>
      <c r="T62" s="383">
        <v>0</v>
      </c>
      <c r="U62" s="383">
        <v>0</v>
      </c>
      <c r="V62" s="358">
        <f>+S62+P62+M62+J62+G62+D62</f>
        <v>0</v>
      </c>
      <c r="W62" s="363">
        <f t="shared" si="10"/>
        <v>0</v>
      </c>
      <c r="X62" s="363">
        <f t="shared" si="10"/>
        <v>0</v>
      </c>
      <c r="Y62" s="381"/>
      <c r="AB62" s="353"/>
      <c r="AC62" s="353"/>
      <c r="AD62" s="353"/>
      <c r="AE62" s="353"/>
      <c r="AF62" s="353"/>
      <c r="AG62" s="353"/>
      <c r="AH62" s="353"/>
    </row>
    <row r="63" spans="2:34" ht="12" customHeight="1" hidden="1">
      <c r="B63" s="350"/>
      <c r="C63" s="351" t="s">
        <v>392</v>
      </c>
      <c r="D63" s="348">
        <v>0</v>
      </c>
      <c r="E63" s="383">
        <v>0</v>
      </c>
      <c r="F63" s="383">
        <v>0</v>
      </c>
      <c r="G63" s="348">
        <v>0</v>
      </c>
      <c r="H63" s="383">
        <v>0</v>
      </c>
      <c r="I63" s="383">
        <v>0</v>
      </c>
      <c r="J63" s="348">
        <v>0</v>
      </c>
      <c r="K63" s="383">
        <v>0</v>
      </c>
      <c r="L63" s="383">
        <v>0</v>
      </c>
      <c r="M63" s="348">
        <v>0</v>
      </c>
      <c r="N63" s="383">
        <v>0</v>
      </c>
      <c r="O63" s="383">
        <v>0</v>
      </c>
      <c r="P63" s="348">
        <v>0</v>
      </c>
      <c r="Q63" s="383">
        <v>0</v>
      </c>
      <c r="R63" s="383">
        <v>0</v>
      </c>
      <c r="S63" s="348">
        <v>0</v>
      </c>
      <c r="T63" s="383">
        <v>0</v>
      </c>
      <c r="U63" s="383">
        <v>0</v>
      </c>
      <c r="V63" s="358">
        <f>+S63+P63+M63+J63+G63+D63</f>
        <v>0</v>
      </c>
      <c r="W63" s="363">
        <f t="shared" si="10"/>
        <v>0</v>
      </c>
      <c r="X63" s="363">
        <f t="shared" si="10"/>
        <v>0</v>
      </c>
      <c r="Y63" s="381"/>
      <c r="AB63" s="353"/>
      <c r="AC63" s="353"/>
      <c r="AD63" s="353"/>
      <c r="AE63" s="353"/>
      <c r="AF63" s="353"/>
      <c r="AG63" s="353"/>
      <c r="AH63" s="353"/>
    </row>
    <row r="64" spans="2:34" ht="12">
      <c r="B64" s="350"/>
      <c r="C64" s="351" t="s">
        <v>393</v>
      </c>
      <c r="D64" s="348">
        <v>-2495764874</v>
      </c>
      <c r="E64" s="383">
        <v>-2709095338</v>
      </c>
      <c r="F64" s="383">
        <v>-2009418373</v>
      </c>
      <c r="G64" s="348">
        <v>-11509206</v>
      </c>
      <c r="H64" s="383">
        <v>15152666</v>
      </c>
      <c r="I64" s="383">
        <v>6167215</v>
      </c>
      <c r="J64" s="348">
        <v>652241474</v>
      </c>
      <c r="K64" s="383">
        <v>528956505</v>
      </c>
      <c r="L64" s="383">
        <v>558184971</v>
      </c>
      <c r="M64" s="348">
        <v>790950168</v>
      </c>
      <c r="N64" s="383">
        <v>726626067</v>
      </c>
      <c r="O64" s="383">
        <v>715351462</v>
      </c>
      <c r="P64" s="348">
        <v>434283165</v>
      </c>
      <c r="Q64" s="383">
        <v>363462099</v>
      </c>
      <c r="R64" s="383">
        <v>360363411</v>
      </c>
      <c r="S64" s="348">
        <v>402520664</v>
      </c>
      <c r="T64" s="383">
        <v>940688192</v>
      </c>
      <c r="U64" s="383">
        <v>1922637036</v>
      </c>
      <c r="V64" s="358">
        <f>+S64+P64+M64+J64+G64+D64-V66</f>
        <v>-2461735399</v>
      </c>
      <c r="W64" s="363">
        <f>+T64+Q64+N64+K64+H64+E64-W66</f>
        <v>-2473120417</v>
      </c>
      <c r="X64" s="363">
        <f>+U64+R64+O64+L64+I64+F64-X66</f>
        <v>-1511122752</v>
      </c>
      <c r="Y64" s="381"/>
      <c r="AB64" s="353"/>
      <c r="AC64" s="353"/>
      <c r="AD64" s="353"/>
      <c r="AE64" s="353"/>
      <c r="AF64" s="353"/>
      <c r="AG64" s="353"/>
      <c r="AH64" s="353"/>
    </row>
    <row r="65" spans="5:30" ht="4.5" customHeight="1">
      <c r="E65" s="379"/>
      <c r="F65" s="379"/>
      <c r="G65" s="341"/>
      <c r="H65" s="379"/>
      <c r="I65" s="379"/>
      <c r="K65" s="379"/>
      <c r="L65" s="379"/>
      <c r="N65" s="379"/>
      <c r="O65" s="379"/>
      <c r="Q65" s="379"/>
      <c r="R65" s="379"/>
      <c r="T65" s="379"/>
      <c r="U65" s="379"/>
      <c r="W65" s="361"/>
      <c r="X65" s="361"/>
      <c r="Y65" s="361"/>
      <c r="AC65" s="341"/>
      <c r="AD65" s="341"/>
    </row>
    <row r="66" spans="2:30" ht="12">
      <c r="B66" s="356" t="s">
        <v>394</v>
      </c>
      <c r="C66" s="351"/>
      <c r="D66" s="348">
        <v>0</v>
      </c>
      <c r="E66" s="383">
        <v>0</v>
      </c>
      <c r="F66" s="383">
        <v>0</v>
      </c>
      <c r="G66" s="348">
        <v>0</v>
      </c>
      <c r="H66" s="383">
        <v>0</v>
      </c>
      <c r="I66" s="383">
        <v>0</v>
      </c>
      <c r="J66" s="348">
        <v>0</v>
      </c>
      <c r="K66" s="383">
        <v>0</v>
      </c>
      <c r="L66" s="383">
        <v>0</v>
      </c>
      <c r="M66" s="348">
        <v>0</v>
      </c>
      <c r="N66" s="383">
        <v>0</v>
      </c>
      <c r="O66" s="383">
        <v>0</v>
      </c>
      <c r="P66" s="348">
        <v>0</v>
      </c>
      <c r="Q66" s="383">
        <v>0</v>
      </c>
      <c r="R66" s="383">
        <v>0</v>
      </c>
      <c r="S66" s="348">
        <v>0</v>
      </c>
      <c r="T66" s="383">
        <v>0</v>
      </c>
      <c r="U66" s="383">
        <v>0</v>
      </c>
      <c r="V66" s="358">
        <f>+'[1]Segmentos LN resumen'!M66</f>
        <v>2234456790</v>
      </c>
      <c r="W66" s="363">
        <v>2338910608</v>
      </c>
      <c r="X66" s="363">
        <v>3064408474</v>
      </c>
      <c r="Y66" s="381"/>
      <c r="AC66" s="341"/>
      <c r="AD66" s="341"/>
    </row>
    <row r="67" spans="5:30" ht="6.75" customHeight="1">
      <c r="E67" s="379"/>
      <c r="F67" s="379"/>
      <c r="G67" s="341"/>
      <c r="H67" s="379"/>
      <c r="I67" s="379"/>
      <c r="K67" s="379"/>
      <c r="L67" s="379"/>
      <c r="N67" s="379"/>
      <c r="O67" s="379"/>
      <c r="Q67" s="379"/>
      <c r="R67" s="379"/>
      <c r="T67" s="379"/>
      <c r="U67" s="379"/>
      <c r="W67" s="361"/>
      <c r="X67" s="361"/>
      <c r="Y67" s="361"/>
      <c r="AC67" s="341"/>
      <c r="AD67" s="341"/>
    </row>
    <row r="68" spans="2:30" ht="12">
      <c r="B68" s="362" t="s">
        <v>395</v>
      </c>
      <c r="C68" s="357"/>
      <c r="D68" s="358">
        <f>+D57+D48+D37</f>
        <v>11382498963</v>
      </c>
      <c r="E68" s="385">
        <v>10993037202</v>
      </c>
      <c r="F68" s="385">
        <v>8293103097</v>
      </c>
      <c r="G68" s="358">
        <f>+G57+G48+G37</f>
        <v>1111526189</v>
      </c>
      <c r="H68" s="385">
        <v>983947372</v>
      </c>
      <c r="I68" s="385">
        <v>727489690</v>
      </c>
      <c r="J68" s="358">
        <f>+J57+J48+J37</f>
        <v>3397830988</v>
      </c>
      <c r="K68" s="385">
        <v>3032524374</v>
      </c>
      <c r="L68" s="385">
        <v>4080531757</v>
      </c>
      <c r="M68" s="358">
        <f>+M57+M48+M37</f>
        <v>3704898036</v>
      </c>
      <c r="N68" s="385">
        <v>3270655873</v>
      </c>
      <c r="O68" s="385">
        <v>3030611805</v>
      </c>
      <c r="P68" s="358">
        <f>+P57+P48+P37</f>
        <v>1854491236</v>
      </c>
      <c r="Q68" s="385">
        <v>1619947503</v>
      </c>
      <c r="R68" s="385">
        <v>1397422521</v>
      </c>
      <c r="S68" s="358">
        <f>+S57+S48+S37</f>
        <v>-5694915222</v>
      </c>
      <c r="T68" s="385">
        <v>-4722448017</v>
      </c>
      <c r="U68" s="385">
        <v>-4282666568</v>
      </c>
      <c r="V68" s="358">
        <f>+V57+V48+V37</f>
        <v>15756330190</v>
      </c>
      <c r="W68" s="363">
        <f>+W57+W48+W37</f>
        <v>15177664307</v>
      </c>
      <c r="X68" s="363">
        <f>+X57+X48+X37</f>
        <v>13246492302</v>
      </c>
      <c r="Y68" s="381"/>
      <c r="AC68" s="341"/>
      <c r="AD68" s="341"/>
    </row>
    <row r="69" spans="4:30" ht="12">
      <c r="D69" s="353">
        <f aca="true" t="shared" si="11" ref="D69:X69">+D29-D68</f>
        <v>0</v>
      </c>
      <c r="E69" s="380">
        <f t="shared" si="11"/>
        <v>0</v>
      </c>
      <c r="F69" s="380">
        <f t="shared" si="11"/>
        <v>0</v>
      </c>
      <c r="G69" s="353">
        <f t="shared" si="11"/>
        <v>0</v>
      </c>
      <c r="H69" s="353">
        <f t="shared" si="11"/>
        <v>0</v>
      </c>
      <c r="I69" s="353">
        <f t="shared" si="11"/>
        <v>0</v>
      </c>
      <c r="J69" s="353">
        <f t="shared" si="11"/>
        <v>0</v>
      </c>
      <c r="K69" s="353">
        <f t="shared" si="11"/>
        <v>0</v>
      </c>
      <c r="L69" s="353">
        <f t="shared" si="11"/>
        <v>0</v>
      </c>
      <c r="M69" s="353">
        <f t="shared" si="11"/>
        <v>0</v>
      </c>
      <c r="N69" s="353">
        <f t="shared" si="11"/>
        <v>0</v>
      </c>
      <c r="O69" s="353">
        <f t="shared" si="11"/>
        <v>0</v>
      </c>
      <c r="P69" s="353">
        <f t="shared" si="11"/>
        <v>0</v>
      </c>
      <c r="Q69" s="353">
        <f t="shared" si="11"/>
        <v>0</v>
      </c>
      <c r="R69" s="353" t="e">
        <f t="shared" si="11"/>
        <v>#REF!</v>
      </c>
      <c r="S69" s="353">
        <f t="shared" si="11"/>
        <v>0</v>
      </c>
      <c r="T69" s="353">
        <f t="shared" si="11"/>
        <v>0</v>
      </c>
      <c r="U69" s="353">
        <f t="shared" si="11"/>
        <v>0</v>
      </c>
      <c r="V69" s="353">
        <f t="shared" si="11"/>
        <v>0</v>
      </c>
      <c r="W69" s="353">
        <f t="shared" si="11"/>
        <v>0</v>
      </c>
      <c r="X69" s="353" t="e">
        <f t="shared" si="11"/>
        <v>#REF!</v>
      </c>
      <c r="Y69" s="353"/>
      <c r="AC69" s="341"/>
      <c r="AD69" s="341"/>
    </row>
    <row r="70" spans="4:29" ht="12">
      <c r="D70" s="353"/>
      <c r="H70" s="353"/>
      <c r="I70" s="353"/>
      <c r="J70" s="353"/>
      <c r="K70" s="353"/>
      <c r="L70" s="353"/>
      <c r="M70" s="353"/>
      <c r="N70" s="353"/>
      <c r="O70" s="353"/>
      <c r="P70" s="353"/>
      <c r="Q70" s="353"/>
      <c r="R70" s="353"/>
      <c r="S70" s="353"/>
      <c r="T70" s="353"/>
      <c r="U70" s="353"/>
      <c r="V70" s="353"/>
      <c r="W70" s="353"/>
      <c r="X70" s="353"/>
      <c r="Y70" s="353"/>
      <c r="Z70" s="353"/>
      <c r="AA70" s="353"/>
      <c r="AC70" s="353"/>
    </row>
    <row r="72" spans="2:29" ht="12" customHeight="1">
      <c r="B72" s="420" t="s">
        <v>367</v>
      </c>
      <c r="C72" s="421"/>
      <c r="D72" s="422" t="str">
        <f>+D34</f>
        <v>Chile</v>
      </c>
      <c r="E72" s="423"/>
      <c r="F72" s="424"/>
      <c r="G72" s="422" t="str">
        <f>+G34</f>
        <v>Argentina</v>
      </c>
      <c r="H72" s="423"/>
      <c r="I72" s="424"/>
      <c r="J72" s="422" t="str">
        <f>+J34</f>
        <v>Brasil</v>
      </c>
      <c r="K72" s="423"/>
      <c r="L72" s="424"/>
      <c r="M72" s="422" t="str">
        <f>+M34</f>
        <v>Colombia</v>
      </c>
      <c r="N72" s="423"/>
      <c r="O72" s="424"/>
      <c r="P72" s="422" t="str">
        <f>+P34</f>
        <v>Perú</v>
      </c>
      <c r="Q72" s="423"/>
      <c r="R72" s="424"/>
      <c r="S72" s="422" t="str">
        <f>+S34</f>
        <v>Eliminaciones</v>
      </c>
      <c r="T72" s="423"/>
      <c r="U72" s="424"/>
      <c r="V72" s="422" t="str">
        <f>+V34</f>
        <v>Totales</v>
      </c>
      <c r="W72" s="423"/>
      <c r="X72" s="424"/>
      <c r="AA72" s="380"/>
      <c r="AC72" s="341"/>
    </row>
    <row r="73" spans="2:24" ht="12">
      <c r="B73" s="414" t="s">
        <v>396</v>
      </c>
      <c r="C73" s="431"/>
      <c r="D73" s="343">
        <f>+D35</f>
        <v>41912</v>
      </c>
      <c r="E73" s="344">
        <f>+'[1]Segmentos LN resumen'!E73</f>
        <v>41547</v>
      </c>
      <c r="F73" s="344">
        <v>41274</v>
      </c>
      <c r="G73" s="343">
        <f>+G35</f>
        <v>41912</v>
      </c>
      <c r="H73" s="344">
        <f>+E73</f>
        <v>41547</v>
      </c>
      <c r="I73" s="344">
        <f>+F73</f>
        <v>41274</v>
      </c>
      <c r="J73" s="343">
        <f>+J35</f>
        <v>41912</v>
      </c>
      <c r="K73" s="344">
        <f>+H73</f>
        <v>41547</v>
      </c>
      <c r="L73" s="344">
        <f>+I73</f>
        <v>41274</v>
      </c>
      <c r="M73" s="343">
        <f>+M35</f>
        <v>41912</v>
      </c>
      <c r="N73" s="344">
        <f>+K73</f>
        <v>41547</v>
      </c>
      <c r="O73" s="344">
        <f>+L73</f>
        <v>41274</v>
      </c>
      <c r="P73" s="343">
        <f>+P35</f>
        <v>41912</v>
      </c>
      <c r="Q73" s="344">
        <f>+N73</f>
        <v>41547</v>
      </c>
      <c r="R73" s="344">
        <f>+O73</f>
        <v>41274</v>
      </c>
      <c r="S73" s="386">
        <f>+S35</f>
        <v>41912</v>
      </c>
      <c r="T73" s="344">
        <f>+Q73</f>
        <v>41547</v>
      </c>
      <c r="U73" s="344">
        <f>+R73</f>
        <v>41274</v>
      </c>
      <c r="V73" s="343">
        <f>+V35</f>
        <v>41912</v>
      </c>
      <c r="W73" s="344">
        <f>+T73</f>
        <v>41547</v>
      </c>
      <c r="X73" s="344">
        <f>+U73</f>
        <v>41274</v>
      </c>
    </row>
    <row r="74" spans="2:24" ht="12">
      <c r="B74" s="432"/>
      <c r="C74" s="433"/>
      <c r="D74" s="364" t="s">
        <v>345</v>
      </c>
      <c r="E74" s="365" t="s">
        <v>345</v>
      </c>
      <c r="F74" s="365" t="s">
        <v>345</v>
      </c>
      <c r="G74" s="364" t="s">
        <v>345</v>
      </c>
      <c r="H74" s="365" t="s">
        <v>345</v>
      </c>
      <c r="I74" s="365" t="s">
        <v>345</v>
      </c>
      <c r="J74" s="364" t="s">
        <v>345</v>
      </c>
      <c r="K74" s="365" t="s">
        <v>345</v>
      </c>
      <c r="L74" s="365" t="s">
        <v>345</v>
      </c>
      <c r="M74" s="364" t="s">
        <v>345</v>
      </c>
      <c r="N74" s="365" t="s">
        <v>345</v>
      </c>
      <c r="O74" s="365" t="s">
        <v>345</v>
      </c>
      <c r="P74" s="364" t="s">
        <v>345</v>
      </c>
      <c r="Q74" s="365" t="s">
        <v>345</v>
      </c>
      <c r="R74" s="365" t="s">
        <v>345</v>
      </c>
      <c r="S74" s="387" t="s">
        <v>345</v>
      </c>
      <c r="T74" s="365" t="s">
        <v>345</v>
      </c>
      <c r="U74" s="365" t="s">
        <v>345</v>
      </c>
      <c r="V74" s="364" t="s">
        <v>345</v>
      </c>
      <c r="W74" s="365" t="s">
        <v>345</v>
      </c>
      <c r="X74" s="365" t="s">
        <v>345</v>
      </c>
    </row>
    <row r="75" spans="2:29" ht="12">
      <c r="B75" s="362" t="s">
        <v>397</v>
      </c>
      <c r="C75" s="366"/>
      <c r="D75" s="368">
        <f>+D76+D80</f>
        <v>1500900555</v>
      </c>
      <c r="E75" s="367">
        <f aca="true" t="shared" si="12" ref="E75:T75">+E76+E80</f>
        <v>1267068297</v>
      </c>
      <c r="F75" s="368">
        <f t="shared" si="12"/>
        <v>0</v>
      </c>
      <c r="G75" s="368">
        <f t="shared" si="12"/>
        <v>335618290</v>
      </c>
      <c r="H75" s="367">
        <f t="shared" si="12"/>
        <v>521060892</v>
      </c>
      <c r="I75" s="368">
        <f t="shared" si="12"/>
        <v>0</v>
      </c>
      <c r="J75" s="368">
        <f t="shared" si="12"/>
        <v>1562871048</v>
      </c>
      <c r="K75" s="367">
        <f t="shared" si="12"/>
        <v>1376638804</v>
      </c>
      <c r="L75" s="368">
        <f t="shared" si="12"/>
        <v>0</v>
      </c>
      <c r="M75" s="368">
        <f t="shared" si="12"/>
        <v>1226518644</v>
      </c>
      <c r="N75" s="367">
        <f t="shared" si="12"/>
        <v>972733739</v>
      </c>
      <c r="O75" s="368">
        <f t="shared" si="12"/>
        <v>0</v>
      </c>
      <c r="P75" s="368">
        <f t="shared" si="12"/>
        <v>583934970</v>
      </c>
      <c r="Q75" s="367">
        <f t="shared" si="12"/>
        <v>457070745</v>
      </c>
      <c r="R75" s="368">
        <f t="shared" si="12"/>
        <v>0</v>
      </c>
      <c r="S75" s="368">
        <f t="shared" si="12"/>
        <v>-580340</v>
      </c>
      <c r="T75" s="367">
        <f t="shared" si="12"/>
        <v>-1117499</v>
      </c>
      <c r="U75" s="385"/>
      <c r="V75" s="368">
        <f>+V76+V80</f>
        <v>5209263167</v>
      </c>
      <c r="W75" s="367">
        <f>+W76+W80</f>
        <v>4593454978</v>
      </c>
      <c r="X75" s="367">
        <f>+X76+X80</f>
        <v>0</v>
      </c>
      <c r="AB75" s="388">
        <v>6386599895</v>
      </c>
      <c r="AC75" s="380">
        <f aca="true" t="shared" si="13" ref="AC75:AC124">+X75-AB75</f>
        <v>-6386599895</v>
      </c>
    </row>
    <row r="76" spans="2:34" ht="12">
      <c r="B76" s="369"/>
      <c r="C76" s="354" t="s">
        <v>398</v>
      </c>
      <c r="D76" s="368">
        <f>SUM(D77:D79)</f>
        <v>1479442153</v>
      </c>
      <c r="E76" s="367">
        <f aca="true" t="shared" si="14" ref="E76:T76">SUM(E77:E79)</f>
        <v>1254750064</v>
      </c>
      <c r="F76" s="368">
        <f t="shared" si="14"/>
        <v>0</v>
      </c>
      <c r="G76" s="368">
        <f t="shared" si="14"/>
        <v>251878835</v>
      </c>
      <c r="H76" s="367">
        <f t="shared" si="14"/>
        <v>310555564</v>
      </c>
      <c r="I76" s="368">
        <f t="shared" si="14"/>
        <v>0</v>
      </c>
      <c r="J76" s="368">
        <f t="shared" si="14"/>
        <v>1411831680</v>
      </c>
      <c r="K76" s="367">
        <f t="shared" si="14"/>
        <v>1254784240</v>
      </c>
      <c r="L76" s="368">
        <f t="shared" si="14"/>
        <v>0</v>
      </c>
      <c r="M76" s="368">
        <f t="shared" si="14"/>
        <v>1195578873</v>
      </c>
      <c r="N76" s="367">
        <f t="shared" si="14"/>
        <v>947421918</v>
      </c>
      <c r="O76" s="368">
        <f t="shared" si="14"/>
        <v>0</v>
      </c>
      <c r="P76" s="368">
        <f t="shared" si="14"/>
        <v>567766573</v>
      </c>
      <c r="Q76" s="367">
        <f t="shared" si="14"/>
        <v>441143430</v>
      </c>
      <c r="R76" s="368">
        <f t="shared" si="14"/>
        <v>0</v>
      </c>
      <c r="S76" s="368">
        <f t="shared" si="14"/>
        <v>-568727</v>
      </c>
      <c r="T76" s="367">
        <f t="shared" si="14"/>
        <v>-1111317</v>
      </c>
      <c r="U76" s="385"/>
      <c r="V76" s="368">
        <f>SUM(V77:V79)</f>
        <v>4905929387</v>
      </c>
      <c r="W76" s="367">
        <f>SUM(W77:W79)</f>
        <v>4207543899</v>
      </c>
      <c r="X76" s="367">
        <f>SUM(X77:X79)</f>
        <v>0</v>
      </c>
      <c r="AA76" s="353"/>
      <c r="AB76" s="388">
        <v>6107142811</v>
      </c>
      <c r="AC76" s="380">
        <f t="shared" si="13"/>
        <v>-6107142811</v>
      </c>
      <c r="AE76" s="353"/>
      <c r="AF76" s="353"/>
      <c r="AG76" s="353"/>
      <c r="AH76" s="353"/>
    </row>
    <row r="77" spans="2:34" ht="12">
      <c r="B77" s="369"/>
      <c r="C77" s="370" t="s">
        <v>399</v>
      </c>
      <c r="D77" s="371">
        <v>1367941145</v>
      </c>
      <c r="E77" s="372">
        <v>1115162371</v>
      </c>
      <c r="F77" s="383"/>
      <c r="G77" s="371">
        <v>210882167</v>
      </c>
      <c r="H77" s="372">
        <v>284168860</v>
      </c>
      <c r="I77" s="383"/>
      <c r="J77" s="371">
        <v>1307300566</v>
      </c>
      <c r="K77" s="372">
        <v>1146266825</v>
      </c>
      <c r="L77" s="383"/>
      <c r="M77" s="371">
        <v>1116106970</v>
      </c>
      <c r="N77" s="372">
        <v>877579001</v>
      </c>
      <c r="O77" s="383"/>
      <c r="P77" s="371">
        <v>533631915</v>
      </c>
      <c r="Q77" s="372">
        <v>412644819</v>
      </c>
      <c r="R77" s="383"/>
      <c r="S77" s="371">
        <v>-122451</v>
      </c>
      <c r="T77" s="372">
        <v>-79162</v>
      </c>
      <c r="U77" s="383"/>
      <c r="V77" s="371">
        <f>+S77+P77+M77+J77+G77+D77</f>
        <v>4535740312</v>
      </c>
      <c r="W77" s="372">
        <f aca="true" t="shared" si="15" ref="W77:X80">+E77+H77+K77+N77+Q77+T77</f>
        <v>3835742714</v>
      </c>
      <c r="X77" s="372">
        <f t="shared" si="15"/>
        <v>0</v>
      </c>
      <c r="AA77" s="353"/>
      <c r="AB77" s="380">
        <v>5669610799</v>
      </c>
      <c r="AC77" s="380">
        <f t="shared" si="13"/>
        <v>-5669610799</v>
      </c>
      <c r="AE77" s="353"/>
      <c r="AF77" s="353"/>
      <c r="AG77" s="353"/>
      <c r="AH77" s="353"/>
    </row>
    <row r="78" spans="2:34" ht="12">
      <c r="B78" s="369"/>
      <c r="C78" s="370" t="s">
        <v>400</v>
      </c>
      <c r="D78" s="371">
        <v>14516552</v>
      </c>
      <c r="E78" s="372">
        <v>29981936</v>
      </c>
      <c r="F78" s="383"/>
      <c r="G78" s="371">
        <v>31379</v>
      </c>
      <c r="H78" s="372">
        <v>241449</v>
      </c>
      <c r="I78" s="383"/>
      <c r="J78" s="371">
        <v>4102510</v>
      </c>
      <c r="K78" s="372">
        <v>4964536</v>
      </c>
      <c r="L78" s="383"/>
      <c r="M78" s="371">
        <v>2569639</v>
      </c>
      <c r="N78" s="372">
        <v>2287390</v>
      </c>
      <c r="O78" s="383"/>
      <c r="P78" s="371">
        <v>9167563</v>
      </c>
      <c r="Q78" s="372">
        <v>5696044</v>
      </c>
      <c r="R78" s="383"/>
      <c r="S78" s="371">
        <v>0</v>
      </c>
      <c r="T78" s="372">
        <v>0</v>
      </c>
      <c r="U78" s="383"/>
      <c r="V78" s="371">
        <f>+S78+P78+M78+J78+G78+D78</f>
        <v>30387643</v>
      </c>
      <c r="W78" s="372">
        <f t="shared" si="15"/>
        <v>43171355</v>
      </c>
      <c r="X78" s="372">
        <f t="shared" si="15"/>
        <v>0</v>
      </c>
      <c r="AA78" s="353"/>
      <c r="AB78" s="380">
        <v>20952383</v>
      </c>
      <c r="AC78" s="380">
        <f t="shared" si="13"/>
        <v>-20952383</v>
      </c>
      <c r="AE78" s="353"/>
      <c r="AF78" s="353"/>
      <c r="AG78" s="353"/>
      <c r="AH78" s="353"/>
    </row>
    <row r="79" spans="2:34" ht="12">
      <c r="B79" s="369"/>
      <c r="C79" s="370" t="s">
        <v>401</v>
      </c>
      <c r="D79" s="371">
        <v>96984456</v>
      </c>
      <c r="E79" s="372">
        <v>109605757</v>
      </c>
      <c r="F79" s="383"/>
      <c r="G79" s="371">
        <v>40965289</v>
      </c>
      <c r="H79" s="372">
        <v>26145255</v>
      </c>
      <c r="I79" s="383"/>
      <c r="J79" s="371">
        <v>100428604</v>
      </c>
      <c r="K79" s="372">
        <v>103552879</v>
      </c>
      <c r="L79" s="383"/>
      <c r="M79" s="371">
        <v>76902264</v>
      </c>
      <c r="N79" s="372">
        <v>67555527</v>
      </c>
      <c r="O79" s="383"/>
      <c r="P79" s="371">
        <v>24967095</v>
      </c>
      <c r="Q79" s="372">
        <v>22802567</v>
      </c>
      <c r="R79" s="383"/>
      <c r="S79" s="371">
        <v>-446276</v>
      </c>
      <c r="T79" s="372">
        <v>-1032155</v>
      </c>
      <c r="U79" s="383"/>
      <c r="V79" s="371">
        <f>+S79+P79+M79+J79+G79+D79</f>
        <v>339801432</v>
      </c>
      <c r="W79" s="372">
        <f>+E79+H79+K79+N79+Q79+T79</f>
        <v>328629830</v>
      </c>
      <c r="X79" s="372">
        <f t="shared" si="15"/>
        <v>0</v>
      </c>
      <c r="AA79" s="353"/>
      <c r="AB79" s="380">
        <v>416579629</v>
      </c>
      <c r="AC79" s="380">
        <f t="shared" si="13"/>
        <v>-416579629</v>
      </c>
      <c r="AE79" s="353"/>
      <c r="AF79" s="353"/>
      <c r="AG79" s="353"/>
      <c r="AH79" s="353"/>
    </row>
    <row r="80" spans="2:34" ht="12">
      <c r="B80" s="369"/>
      <c r="C80" s="354" t="s">
        <v>402</v>
      </c>
      <c r="D80" s="371">
        <v>21458402</v>
      </c>
      <c r="E80" s="372">
        <v>12318233</v>
      </c>
      <c r="F80" s="383"/>
      <c r="G80" s="371">
        <v>83739455</v>
      </c>
      <c r="H80" s="372">
        <v>210505328</v>
      </c>
      <c r="I80" s="383"/>
      <c r="J80" s="371">
        <v>151039368</v>
      </c>
      <c r="K80" s="372">
        <v>121854564</v>
      </c>
      <c r="L80" s="383"/>
      <c r="M80" s="371">
        <v>30939771</v>
      </c>
      <c r="N80" s="372">
        <v>25311821</v>
      </c>
      <c r="O80" s="383"/>
      <c r="P80" s="371">
        <v>16168397</v>
      </c>
      <c r="Q80" s="372">
        <v>15927315</v>
      </c>
      <c r="R80" s="383"/>
      <c r="S80" s="371">
        <v>-11613</v>
      </c>
      <c r="T80" s="372">
        <v>-6182</v>
      </c>
      <c r="U80" s="383"/>
      <c r="V80" s="371">
        <f>+S80+P80+M80+J80+G80+D80</f>
        <v>303333780</v>
      </c>
      <c r="W80" s="372">
        <f t="shared" si="15"/>
        <v>385911079</v>
      </c>
      <c r="X80" s="372">
        <f t="shared" si="15"/>
        <v>0</v>
      </c>
      <c r="AA80" s="353"/>
      <c r="AB80" s="380">
        <v>279457084</v>
      </c>
      <c r="AC80" s="380">
        <f t="shared" si="13"/>
        <v>-279457084</v>
      </c>
      <c r="AE80" s="353"/>
      <c r="AF80" s="353"/>
      <c r="AG80" s="353"/>
      <c r="AH80" s="353"/>
    </row>
    <row r="81" spans="4:34" ht="6" customHeight="1">
      <c r="D81" s="353"/>
      <c r="E81" s="353"/>
      <c r="F81" s="379"/>
      <c r="G81" s="353"/>
      <c r="H81" s="353"/>
      <c r="I81" s="379"/>
      <c r="J81" s="353"/>
      <c r="K81" s="353"/>
      <c r="L81" s="379"/>
      <c r="M81" s="353"/>
      <c r="N81" s="353"/>
      <c r="O81" s="379"/>
      <c r="P81" s="353"/>
      <c r="Q81" s="353"/>
      <c r="R81" s="379"/>
      <c r="S81" s="353"/>
      <c r="T81" s="353"/>
      <c r="U81" s="379"/>
      <c r="V81" s="353"/>
      <c r="W81" s="353"/>
      <c r="X81" s="353"/>
      <c r="AA81" s="353"/>
      <c r="AB81" s="380"/>
      <c r="AC81" s="380">
        <f t="shared" si="13"/>
        <v>0</v>
      </c>
      <c r="AE81" s="353"/>
      <c r="AF81" s="353"/>
      <c r="AG81" s="353"/>
      <c r="AH81" s="353"/>
    </row>
    <row r="82" spans="2:34" ht="12">
      <c r="B82" s="362" t="s">
        <v>403</v>
      </c>
      <c r="C82" s="374"/>
      <c r="D82" s="368">
        <f aca="true" t="shared" si="16" ref="D82:W82">SUM(D83:D86)</f>
        <v>-1003839605</v>
      </c>
      <c r="E82" s="367">
        <f t="shared" si="16"/>
        <v>-751368000</v>
      </c>
      <c r="F82" s="368">
        <f t="shared" si="16"/>
        <v>0</v>
      </c>
      <c r="G82" s="368">
        <f t="shared" si="16"/>
        <v>-152797491</v>
      </c>
      <c r="H82" s="367">
        <f t="shared" si="16"/>
        <v>-164137352</v>
      </c>
      <c r="I82" s="368">
        <f t="shared" si="16"/>
        <v>0</v>
      </c>
      <c r="J82" s="368">
        <f t="shared" si="16"/>
        <v>-1011885227</v>
      </c>
      <c r="K82" s="367">
        <f t="shared" si="16"/>
        <v>-787934868</v>
      </c>
      <c r="L82" s="368">
        <f t="shared" si="16"/>
        <v>0</v>
      </c>
      <c r="M82" s="368">
        <f t="shared" si="16"/>
        <v>-476458968</v>
      </c>
      <c r="N82" s="367">
        <f t="shared" si="16"/>
        <v>-364922747</v>
      </c>
      <c r="O82" s="368">
        <f t="shared" si="16"/>
        <v>0</v>
      </c>
      <c r="P82" s="368">
        <f t="shared" si="16"/>
        <v>-284843162</v>
      </c>
      <c r="Q82" s="367">
        <f t="shared" si="16"/>
        <v>-213386745</v>
      </c>
      <c r="R82" s="368">
        <f t="shared" si="16"/>
        <v>0</v>
      </c>
      <c r="S82" s="368">
        <f t="shared" si="16"/>
        <v>-1088</v>
      </c>
      <c r="T82" s="367">
        <f t="shared" si="16"/>
        <v>335591</v>
      </c>
      <c r="U82" s="368">
        <f t="shared" si="16"/>
        <v>0</v>
      </c>
      <c r="V82" s="368">
        <f t="shared" si="16"/>
        <v>-2929825541</v>
      </c>
      <c r="W82" s="367">
        <f t="shared" si="16"/>
        <v>-2281414121</v>
      </c>
      <c r="X82" s="367">
        <f>SUM(X83:X86)</f>
        <v>0</v>
      </c>
      <c r="AA82" s="353"/>
      <c r="AB82" s="388">
        <v>-3450163125</v>
      </c>
      <c r="AC82" s="380">
        <f t="shared" si="13"/>
        <v>3450163125</v>
      </c>
      <c r="AE82" s="353"/>
      <c r="AF82" s="353"/>
      <c r="AG82" s="353"/>
      <c r="AH82" s="353"/>
    </row>
    <row r="83" spans="2:34" ht="12">
      <c r="B83" s="369"/>
      <c r="C83" s="370" t="s">
        <v>404</v>
      </c>
      <c r="D83" s="371">
        <v>-611229791</v>
      </c>
      <c r="E83" s="372">
        <v>-418210885</v>
      </c>
      <c r="F83" s="383"/>
      <c r="G83" s="371">
        <v>-126432041</v>
      </c>
      <c r="H83" s="372">
        <v>-142621362</v>
      </c>
      <c r="I83" s="383"/>
      <c r="J83" s="371">
        <v>-703325402</v>
      </c>
      <c r="K83" s="372">
        <v>-445647040</v>
      </c>
      <c r="L83" s="383"/>
      <c r="M83" s="371">
        <v>-300689189</v>
      </c>
      <c r="N83" s="372">
        <v>-211022948</v>
      </c>
      <c r="O83" s="383"/>
      <c r="P83" s="371">
        <v>-166360423</v>
      </c>
      <c r="Q83" s="372">
        <v>-127146306</v>
      </c>
      <c r="R83" s="383"/>
      <c r="S83" s="371">
        <v>2280890</v>
      </c>
      <c r="T83" s="372">
        <v>3042536</v>
      </c>
      <c r="U83" s="383"/>
      <c r="V83" s="371">
        <f>+S83+P83+M83+J83+G83+D83</f>
        <v>-1905755956</v>
      </c>
      <c r="W83" s="372">
        <f aca="true" t="shared" si="17" ref="W83:X86">+E83+H83+K83+N83+Q83+T83</f>
        <v>-1341606005</v>
      </c>
      <c r="X83" s="372">
        <f t="shared" si="17"/>
        <v>0</v>
      </c>
      <c r="AA83" s="353"/>
      <c r="AB83" s="380">
        <v>-1706890050</v>
      </c>
      <c r="AC83" s="380">
        <f t="shared" si="13"/>
        <v>1706890050</v>
      </c>
      <c r="AE83" s="353"/>
      <c r="AF83" s="353"/>
      <c r="AG83" s="353"/>
      <c r="AH83" s="353"/>
    </row>
    <row r="84" spans="2:34" ht="12">
      <c r="B84" s="369"/>
      <c r="C84" s="370" t="s">
        <v>405</v>
      </c>
      <c r="D84" s="371">
        <v>-232010202</v>
      </c>
      <c r="E84" s="372">
        <v>-186094848</v>
      </c>
      <c r="F84" s="383"/>
      <c r="G84" s="371">
        <v>-18853553</v>
      </c>
      <c r="H84" s="372">
        <v>-13165054</v>
      </c>
      <c r="I84" s="383"/>
      <c r="J84" s="371">
        <v>-41694324</v>
      </c>
      <c r="K84" s="372">
        <v>-37935095</v>
      </c>
      <c r="L84" s="383"/>
      <c r="M84" s="371">
        <v>-23949234</v>
      </c>
      <c r="N84" s="372">
        <v>-27704791</v>
      </c>
      <c r="O84" s="383"/>
      <c r="P84" s="371">
        <v>-62202614</v>
      </c>
      <c r="Q84" s="372">
        <v>-44956107</v>
      </c>
      <c r="R84" s="383"/>
      <c r="S84" s="371">
        <v>-1088</v>
      </c>
      <c r="T84" s="372">
        <v>0</v>
      </c>
      <c r="U84" s="383"/>
      <c r="V84" s="371">
        <f>+S84+P84+M84+J84+G84+D84</f>
        <v>-378711015</v>
      </c>
      <c r="W84" s="372">
        <f t="shared" si="17"/>
        <v>-309855895</v>
      </c>
      <c r="X84" s="372">
        <f t="shared" si="17"/>
        <v>0</v>
      </c>
      <c r="AA84" s="353"/>
      <c r="AB84" s="380">
        <v>-711534021</v>
      </c>
      <c r="AC84" s="380">
        <f t="shared" si="13"/>
        <v>711534021</v>
      </c>
      <c r="AE84" s="353"/>
      <c r="AF84" s="353"/>
      <c r="AG84" s="353"/>
      <c r="AH84" s="353"/>
    </row>
    <row r="85" spans="2:34" ht="12">
      <c r="B85" s="369"/>
      <c r="C85" s="370" t="s">
        <v>406</v>
      </c>
      <c r="D85" s="371">
        <v>-135080966</v>
      </c>
      <c r="E85" s="372">
        <v>-129341393</v>
      </c>
      <c r="F85" s="383"/>
      <c r="G85" s="371">
        <v>-2062385</v>
      </c>
      <c r="H85" s="372">
        <v>-1924942</v>
      </c>
      <c r="I85" s="383"/>
      <c r="J85" s="371">
        <v>-66534898</v>
      </c>
      <c r="K85" s="372">
        <v>-54060617</v>
      </c>
      <c r="L85" s="383"/>
      <c r="M85" s="371">
        <v>-97157390</v>
      </c>
      <c r="N85" s="372">
        <v>-84506372</v>
      </c>
      <c r="O85" s="383"/>
      <c r="P85" s="371">
        <v>-24385722</v>
      </c>
      <c r="Q85" s="372">
        <v>-16361956</v>
      </c>
      <c r="R85" s="383"/>
      <c r="S85" s="371">
        <v>-2280890</v>
      </c>
      <c r="T85" s="372">
        <v>-3042536</v>
      </c>
      <c r="U85" s="383"/>
      <c r="V85" s="371">
        <f>+S85+P85+M85+J85+G85+D85</f>
        <v>-327502251</v>
      </c>
      <c r="W85" s="372">
        <f t="shared" si="17"/>
        <v>-289237816</v>
      </c>
      <c r="X85" s="372">
        <f t="shared" si="17"/>
        <v>0</v>
      </c>
      <c r="AA85" s="353"/>
      <c r="AB85" s="380">
        <v>-394723050</v>
      </c>
      <c r="AC85" s="380">
        <f t="shared" si="13"/>
        <v>394723050</v>
      </c>
      <c r="AE85" s="353"/>
      <c r="AF85" s="353"/>
      <c r="AG85" s="353"/>
      <c r="AH85" s="353"/>
    </row>
    <row r="86" spans="2:34" ht="12">
      <c r="B86" s="369"/>
      <c r="C86" s="370" t="s">
        <v>407</v>
      </c>
      <c r="D86" s="371">
        <v>-25518646</v>
      </c>
      <c r="E86" s="372">
        <v>-17720874</v>
      </c>
      <c r="F86" s="383"/>
      <c r="G86" s="371">
        <v>-5449512</v>
      </c>
      <c r="H86" s="372">
        <v>-6425994</v>
      </c>
      <c r="I86" s="383"/>
      <c r="J86" s="371">
        <v>-200330603</v>
      </c>
      <c r="K86" s="372">
        <v>-250292116</v>
      </c>
      <c r="L86" s="383"/>
      <c r="M86" s="371">
        <v>-54663155</v>
      </c>
      <c r="N86" s="372">
        <v>-41688636</v>
      </c>
      <c r="O86" s="383"/>
      <c r="P86" s="371">
        <v>-31894403</v>
      </c>
      <c r="Q86" s="372">
        <v>-24922376</v>
      </c>
      <c r="R86" s="383"/>
      <c r="S86" s="371">
        <v>0</v>
      </c>
      <c r="T86" s="372">
        <v>335591</v>
      </c>
      <c r="U86" s="383"/>
      <c r="V86" s="371">
        <f>+S86+P86+M86+J86+G86+D86</f>
        <v>-317856319</v>
      </c>
      <c r="W86" s="372">
        <f t="shared" si="17"/>
        <v>-340714405</v>
      </c>
      <c r="X86" s="372">
        <f t="shared" si="17"/>
        <v>0</v>
      </c>
      <c r="AA86" s="353"/>
      <c r="AB86" s="380">
        <v>-637016004</v>
      </c>
      <c r="AC86" s="380">
        <f t="shared" si="13"/>
        <v>637016004</v>
      </c>
      <c r="AE86" s="353"/>
      <c r="AF86" s="353"/>
      <c r="AG86" s="353"/>
      <c r="AH86" s="353"/>
    </row>
    <row r="87" spans="4:34" ht="7.5" customHeight="1">
      <c r="D87" s="353"/>
      <c r="E87" s="353"/>
      <c r="F87" s="379"/>
      <c r="G87" s="353"/>
      <c r="H87" s="353"/>
      <c r="I87" s="379"/>
      <c r="J87" s="353"/>
      <c r="K87" s="353"/>
      <c r="L87" s="379"/>
      <c r="M87" s="353"/>
      <c r="N87" s="353"/>
      <c r="O87" s="379"/>
      <c r="P87" s="353"/>
      <c r="Q87" s="353"/>
      <c r="R87" s="379"/>
      <c r="S87" s="353"/>
      <c r="T87" s="353"/>
      <c r="U87" s="379"/>
      <c r="V87" s="353"/>
      <c r="W87" s="353"/>
      <c r="X87" s="353"/>
      <c r="AA87" s="353"/>
      <c r="AB87" s="380"/>
      <c r="AC87" s="380">
        <f t="shared" si="13"/>
        <v>0</v>
      </c>
      <c r="AE87" s="353"/>
      <c r="AF87" s="353"/>
      <c r="AG87" s="353"/>
      <c r="AH87" s="353"/>
    </row>
    <row r="88" spans="2:34" ht="12">
      <c r="B88" s="362" t="s">
        <v>408</v>
      </c>
      <c r="C88" s="374"/>
      <c r="D88" s="368">
        <f>+D82+D75</f>
        <v>497060950</v>
      </c>
      <c r="E88" s="367">
        <f aca="true" t="shared" si="18" ref="E88:X88">+E82+E75</f>
        <v>515700297</v>
      </c>
      <c r="F88" s="368">
        <f t="shared" si="18"/>
        <v>0</v>
      </c>
      <c r="G88" s="368">
        <f t="shared" si="18"/>
        <v>182820799</v>
      </c>
      <c r="H88" s="367">
        <f t="shared" si="18"/>
        <v>356923540</v>
      </c>
      <c r="I88" s="368">
        <f t="shared" si="18"/>
        <v>0</v>
      </c>
      <c r="J88" s="368">
        <f t="shared" si="18"/>
        <v>550985821</v>
      </c>
      <c r="K88" s="367">
        <f t="shared" si="18"/>
        <v>588703936</v>
      </c>
      <c r="L88" s="368">
        <f t="shared" si="18"/>
        <v>0</v>
      </c>
      <c r="M88" s="368">
        <f t="shared" si="18"/>
        <v>750059676</v>
      </c>
      <c r="N88" s="367">
        <f t="shared" si="18"/>
        <v>607810992</v>
      </c>
      <c r="O88" s="368">
        <f t="shared" si="18"/>
        <v>0</v>
      </c>
      <c r="P88" s="368">
        <f t="shared" si="18"/>
        <v>299091808</v>
      </c>
      <c r="Q88" s="367">
        <f t="shared" si="18"/>
        <v>243684000</v>
      </c>
      <c r="R88" s="368">
        <f t="shared" si="18"/>
        <v>0</v>
      </c>
      <c r="S88" s="368">
        <f t="shared" si="18"/>
        <v>-581428</v>
      </c>
      <c r="T88" s="367">
        <f t="shared" si="18"/>
        <v>-781908</v>
      </c>
      <c r="U88" s="368">
        <f t="shared" si="18"/>
        <v>0</v>
      </c>
      <c r="V88" s="368">
        <f t="shared" si="18"/>
        <v>2279437626</v>
      </c>
      <c r="W88" s="367">
        <f t="shared" si="18"/>
        <v>2312040857</v>
      </c>
      <c r="X88" s="367">
        <f t="shared" si="18"/>
        <v>0</v>
      </c>
      <c r="AA88" s="353"/>
      <c r="AB88" s="388">
        <v>2936436770</v>
      </c>
      <c r="AC88" s="380">
        <f t="shared" si="13"/>
        <v>-2936436770</v>
      </c>
      <c r="AE88" s="353"/>
      <c r="AF88" s="353"/>
      <c r="AG88" s="353"/>
      <c r="AH88" s="353"/>
    </row>
    <row r="89" spans="4:34" ht="6" customHeight="1">
      <c r="D89" s="353"/>
      <c r="E89" s="353"/>
      <c r="F89" s="379"/>
      <c r="G89" s="353"/>
      <c r="H89" s="353"/>
      <c r="I89" s="379"/>
      <c r="J89" s="353"/>
      <c r="K89" s="353"/>
      <c r="L89" s="379"/>
      <c r="M89" s="353"/>
      <c r="N89" s="353"/>
      <c r="O89" s="379"/>
      <c r="P89" s="353"/>
      <c r="Q89" s="353"/>
      <c r="R89" s="379"/>
      <c r="S89" s="353"/>
      <c r="T89" s="353"/>
      <c r="U89" s="379"/>
      <c r="V89" s="353"/>
      <c r="W89" s="353"/>
      <c r="X89" s="353"/>
      <c r="AA89" s="353"/>
      <c r="AB89" s="380"/>
      <c r="AC89" s="380">
        <f t="shared" si="13"/>
        <v>0</v>
      </c>
      <c r="AE89" s="353"/>
      <c r="AF89" s="353"/>
      <c r="AG89" s="353"/>
      <c r="AH89" s="353"/>
    </row>
    <row r="90" spans="2:34" ht="12">
      <c r="B90" s="350"/>
      <c r="C90" s="354" t="s">
        <v>409</v>
      </c>
      <c r="D90" s="371">
        <v>15904921</v>
      </c>
      <c r="E90" s="372">
        <v>10155234</v>
      </c>
      <c r="F90" s="383"/>
      <c r="G90" s="371">
        <v>17808708</v>
      </c>
      <c r="H90" s="372">
        <v>13348433</v>
      </c>
      <c r="I90" s="383"/>
      <c r="J90" s="371">
        <v>9873427</v>
      </c>
      <c r="K90" s="372">
        <v>10259994</v>
      </c>
      <c r="L90" s="383"/>
      <c r="M90" s="371">
        <v>7678849</v>
      </c>
      <c r="N90" s="372">
        <v>6418501</v>
      </c>
      <c r="O90" s="383"/>
      <c r="P90" s="371">
        <v>2566172</v>
      </c>
      <c r="Q90" s="372">
        <v>2503957</v>
      </c>
      <c r="R90" s="383"/>
      <c r="S90" s="371">
        <v>0</v>
      </c>
      <c r="T90" s="372">
        <v>0</v>
      </c>
      <c r="U90" s="383"/>
      <c r="V90" s="371">
        <f>+S90+P90+M90+J90+G90+D90</f>
        <v>53832077</v>
      </c>
      <c r="W90" s="372">
        <f aca="true" t="shared" si="19" ref="W90:X92">+E90+H90+K90+N90+Q90+T90</f>
        <v>42686119</v>
      </c>
      <c r="X90" s="372">
        <f t="shared" si="19"/>
        <v>0</v>
      </c>
      <c r="AA90" s="353"/>
      <c r="AB90" s="380">
        <v>49921196</v>
      </c>
      <c r="AC90" s="380">
        <f t="shared" si="13"/>
        <v>-49921196</v>
      </c>
      <c r="AE90" s="353"/>
      <c r="AF90" s="353"/>
      <c r="AG90" s="353"/>
      <c r="AH90" s="353"/>
    </row>
    <row r="91" spans="2:34" ht="12">
      <c r="B91" s="350"/>
      <c r="C91" s="354" t="s">
        <v>410</v>
      </c>
      <c r="D91" s="371">
        <v>-99949534</v>
      </c>
      <c r="E91" s="372">
        <v>-92207642</v>
      </c>
      <c r="F91" s="383"/>
      <c r="G91" s="371">
        <v>-130820184</v>
      </c>
      <c r="H91" s="372">
        <v>-116912969</v>
      </c>
      <c r="I91" s="383"/>
      <c r="J91" s="371">
        <v>-80552587</v>
      </c>
      <c r="K91" s="372">
        <v>-73623134</v>
      </c>
      <c r="L91" s="383"/>
      <c r="M91" s="371">
        <v>-40900888</v>
      </c>
      <c r="N91" s="372">
        <v>-37839032</v>
      </c>
      <c r="O91" s="383"/>
      <c r="P91" s="371">
        <v>-30102547</v>
      </c>
      <c r="Q91" s="372">
        <v>-24646653</v>
      </c>
      <c r="R91" s="383"/>
      <c r="S91" s="371">
        <v>0</v>
      </c>
      <c r="T91" s="372">
        <v>0</v>
      </c>
      <c r="U91" s="383"/>
      <c r="V91" s="371">
        <f>+S91+P91+M91+J91+G91+D91</f>
        <v>-382325740</v>
      </c>
      <c r="W91" s="372">
        <f t="shared" si="19"/>
        <v>-345229430</v>
      </c>
      <c r="X91" s="372">
        <f t="shared" si="19"/>
        <v>0</v>
      </c>
      <c r="AA91" s="353"/>
      <c r="AB91" s="380">
        <v>-371753777</v>
      </c>
      <c r="AC91" s="380">
        <f t="shared" si="13"/>
        <v>371753777</v>
      </c>
      <c r="AE91" s="353"/>
      <c r="AF91" s="353"/>
      <c r="AG91" s="353"/>
      <c r="AH91" s="353"/>
    </row>
    <row r="92" spans="2:34" ht="12">
      <c r="B92" s="350"/>
      <c r="C92" s="354" t="s">
        <v>411</v>
      </c>
      <c r="D92" s="371">
        <v>-94332051</v>
      </c>
      <c r="E92" s="372">
        <v>-81923551</v>
      </c>
      <c r="F92" s="383"/>
      <c r="G92" s="371">
        <v>-110711717</v>
      </c>
      <c r="H92" s="372">
        <v>-99759267</v>
      </c>
      <c r="I92" s="383"/>
      <c r="J92" s="371">
        <v>-126132611</v>
      </c>
      <c r="K92" s="372">
        <v>-111058502</v>
      </c>
      <c r="L92" s="383"/>
      <c r="M92" s="371">
        <v>-64768617</v>
      </c>
      <c r="N92" s="372">
        <v>-53440353</v>
      </c>
      <c r="O92" s="383"/>
      <c r="P92" s="371">
        <v>-34466590</v>
      </c>
      <c r="Q92" s="372">
        <v>-29952373</v>
      </c>
      <c r="R92" s="383"/>
      <c r="S92" s="371">
        <v>581428</v>
      </c>
      <c r="T92" s="372">
        <v>781908</v>
      </c>
      <c r="U92" s="383"/>
      <c r="V92" s="371">
        <f>+S92+P92+M92+J92+G92+D92</f>
        <v>-429830158</v>
      </c>
      <c r="W92" s="372">
        <f t="shared" si="19"/>
        <v>-375352138</v>
      </c>
      <c r="X92" s="372">
        <f t="shared" si="19"/>
        <v>0</v>
      </c>
      <c r="AA92" s="353"/>
      <c r="AB92" s="380">
        <v>-522693103</v>
      </c>
      <c r="AC92" s="380">
        <f t="shared" si="13"/>
        <v>522693103</v>
      </c>
      <c r="AE92" s="353"/>
      <c r="AF92" s="353"/>
      <c r="AG92" s="353"/>
      <c r="AH92" s="353"/>
    </row>
    <row r="93" spans="4:34" ht="12">
      <c r="D93" s="353"/>
      <c r="E93" s="353"/>
      <c r="F93" s="379"/>
      <c r="G93" s="353"/>
      <c r="H93" s="353"/>
      <c r="I93" s="379"/>
      <c r="J93" s="353"/>
      <c r="K93" s="353"/>
      <c r="L93" s="379"/>
      <c r="M93" s="353"/>
      <c r="N93" s="353"/>
      <c r="O93" s="379"/>
      <c r="P93" s="353"/>
      <c r="Q93" s="353"/>
      <c r="R93" s="379"/>
      <c r="S93" s="353"/>
      <c r="T93" s="353"/>
      <c r="U93" s="379"/>
      <c r="V93" s="353"/>
      <c r="W93" s="353"/>
      <c r="X93" s="353"/>
      <c r="AA93" s="353"/>
      <c r="AB93" s="380"/>
      <c r="AC93" s="380">
        <f t="shared" si="13"/>
        <v>0</v>
      </c>
      <c r="AE93" s="353"/>
      <c r="AF93" s="353"/>
      <c r="AG93" s="353"/>
      <c r="AH93" s="353"/>
    </row>
    <row r="94" spans="2:34" ht="12">
      <c r="B94" s="362" t="s">
        <v>412</v>
      </c>
      <c r="C94" s="374"/>
      <c r="D94" s="368">
        <f>+D88+D90+D91+D92</f>
        <v>318684286</v>
      </c>
      <c r="E94" s="372">
        <f aca="true" t="shared" si="20" ref="E94:X94">+E88+E90+E91+E92</f>
        <v>351724338</v>
      </c>
      <c r="F94" s="368">
        <f t="shared" si="20"/>
        <v>0</v>
      </c>
      <c r="G94" s="368">
        <f t="shared" si="20"/>
        <v>-40902394</v>
      </c>
      <c r="H94" s="372">
        <f t="shared" si="20"/>
        <v>153599737</v>
      </c>
      <c r="I94" s="368">
        <f t="shared" si="20"/>
        <v>0</v>
      </c>
      <c r="J94" s="368">
        <f t="shared" si="20"/>
        <v>354174050</v>
      </c>
      <c r="K94" s="372">
        <f t="shared" si="20"/>
        <v>414282294</v>
      </c>
      <c r="L94" s="368">
        <f t="shared" si="20"/>
        <v>0</v>
      </c>
      <c r="M94" s="368">
        <f t="shared" si="20"/>
        <v>652069020</v>
      </c>
      <c r="N94" s="372">
        <f t="shared" si="20"/>
        <v>522950108</v>
      </c>
      <c r="O94" s="368">
        <f t="shared" si="20"/>
        <v>0</v>
      </c>
      <c r="P94" s="368">
        <f t="shared" si="20"/>
        <v>237088843</v>
      </c>
      <c r="Q94" s="372">
        <f t="shared" si="20"/>
        <v>191588931</v>
      </c>
      <c r="R94" s="368">
        <f t="shared" si="20"/>
        <v>0</v>
      </c>
      <c r="S94" s="368">
        <f t="shared" si="20"/>
        <v>0</v>
      </c>
      <c r="T94" s="372">
        <f t="shared" si="20"/>
        <v>0</v>
      </c>
      <c r="U94" s="368">
        <f t="shared" si="20"/>
        <v>0</v>
      </c>
      <c r="V94" s="368">
        <f t="shared" si="20"/>
        <v>1521113805</v>
      </c>
      <c r="W94" s="372">
        <f t="shared" si="20"/>
        <v>1634145408</v>
      </c>
      <c r="X94" s="372">
        <f t="shared" si="20"/>
        <v>0</v>
      </c>
      <c r="AA94" s="353"/>
      <c r="AB94" s="388">
        <v>2091911086</v>
      </c>
      <c r="AC94" s="380">
        <f t="shared" si="13"/>
        <v>-2091911086</v>
      </c>
      <c r="AE94" s="353"/>
      <c r="AF94" s="353"/>
      <c r="AG94" s="353"/>
      <c r="AH94" s="353"/>
    </row>
    <row r="95" spans="4:34" ht="7.5" customHeight="1">
      <c r="D95" s="353"/>
      <c r="E95" s="353"/>
      <c r="F95" s="379"/>
      <c r="G95" s="353"/>
      <c r="H95" s="353"/>
      <c r="I95" s="379"/>
      <c r="J95" s="353"/>
      <c r="K95" s="353"/>
      <c r="L95" s="379"/>
      <c r="M95" s="353"/>
      <c r="N95" s="353"/>
      <c r="O95" s="379"/>
      <c r="P95" s="353"/>
      <c r="Q95" s="353"/>
      <c r="R95" s="379"/>
      <c r="S95" s="353"/>
      <c r="T95" s="353"/>
      <c r="U95" s="379"/>
      <c r="V95" s="353"/>
      <c r="W95" s="353"/>
      <c r="X95" s="353"/>
      <c r="AA95" s="353"/>
      <c r="AB95" s="380"/>
      <c r="AC95" s="380">
        <f t="shared" si="13"/>
        <v>0</v>
      </c>
      <c r="AE95" s="353"/>
      <c r="AF95" s="353"/>
      <c r="AG95" s="353"/>
      <c r="AH95" s="353"/>
    </row>
    <row r="96" spans="2:34" ht="12">
      <c r="B96" s="369"/>
      <c r="C96" s="354" t="s">
        <v>413</v>
      </c>
      <c r="D96" s="371">
        <v>-94554238</v>
      </c>
      <c r="E96" s="372">
        <v>-91030053</v>
      </c>
      <c r="F96" s="383"/>
      <c r="G96" s="371">
        <v>-25707033</v>
      </c>
      <c r="H96" s="372">
        <v>-29163330</v>
      </c>
      <c r="I96" s="383"/>
      <c r="J96" s="371">
        <v>-92613180</v>
      </c>
      <c r="K96" s="372">
        <v>-87427322</v>
      </c>
      <c r="L96" s="383"/>
      <c r="M96" s="371">
        <v>-82537369</v>
      </c>
      <c r="N96" s="372">
        <v>-74648641</v>
      </c>
      <c r="O96" s="383"/>
      <c r="P96" s="371">
        <v>-54927721</v>
      </c>
      <c r="Q96" s="372">
        <v>-47203167</v>
      </c>
      <c r="R96" s="383"/>
      <c r="S96" s="371">
        <v>1164377</v>
      </c>
      <c r="T96" s="372">
        <v>1220914</v>
      </c>
      <c r="U96" s="383"/>
      <c r="V96" s="371">
        <f>+S96+P96+M96+J96+G96+D96</f>
        <v>-349175164</v>
      </c>
      <c r="W96" s="372">
        <f>+E96+H96+K96+N96+Q96+T96</f>
        <v>-328251599</v>
      </c>
      <c r="X96" s="372">
        <f>+F96+I96+L96+O96+R96+U96</f>
        <v>0</v>
      </c>
      <c r="AA96" s="353"/>
      <c r="AB96" s="380">
        <v>-416864931</v>
      </c>
      <c r="AC96" s="380">
        <f t="shared" si="13"/>
        <v>416864931</v>
      </c>
      <c r="AE96" s="353"/>
      <c r="AF96" s="353"/>
      <c r="AG96" s="353"/>
      <c r="AH96" s="353"/>
    </row>
    <row r="97" spans="2:34" ht="24">
      <c r="B97" s="369"/>
      <c r="C97" s="354" t="s">
        <v>414</v>
      </c>
      <c r="D97" s="371">
        <v>-1075488</v>
      </c>
      <c r="E97" s="372">
        <v>-4103906</v>
      </c>
      <c r="F97" s="383"/>
      <c r="G97" s="371">
        <v>-1943591</v>
      </c>
      <c r="H97" s="372">
        <v>-5222759</v>
      </c>
      <c r="I97" s="383"/>
      <c r="J97" s="371">
        <v>-23347205</v>
      </c>
      <c r="K97" s="372">
        <v>-42772876</v>
      </c>
      <c r="L97" s="383"/>
      <c r="M97" s="371">
        <v>-1689571</v>
      </c>
      <c r="N97" s="372">
        <v>-416696</v>
      </c>
      <c r="O97" s="383"/>
      <c r="P97" s="371">
        <v>-1626589</v>
      </c>
      <c r="Q97" s="372">
        <v>-4619026</v>
      </c>
      <c r="R97" s="383"/>
      <c r="S97" s="371">
        <v>0</v>
      </c>
      <c r="T97" s="372">
        <v>0</v>
      </c>
      <c r="U97" s="383"/>
      <c r="V97" s="371">
        <f>+S97+P97+M97+J97+G97+D97</f>
        <v>-29682444</v>
      </c>
      <c r="W97" s="372">
        <f>+E97+H97+K97+N97+Q97+T97</f>
        <v>-57135263</v>
      </c>
      <c r="X97" s="372">
        <f>+F97+I97+L97+O97+R97+U97</f>
        <v>0</v>
      </c>
      <c r="AA97" s="353"/>
      <c r="AB97" s="380">
        <v>-136119203</v>
      </c>
      <c r="AC97" s="380">
        <f t="shared" si="13"/>
        <v>136119203</v>
      </c>
      <c r="AE97" s="353"/>
      <c r="AF97" s="353"/>
      <c r="AG97" s="353"/>
      <c r="AH97" s="353"/>
    </row>
    <row r="98" spans="4:34" ht="12">
      <c r="D98" s="353"/>
      <c r="E98" s="353"/>
      <c r="F98" s="379"/>
      <c r="G98" s="353"/>
      <c r="H98" s="353"/>
      <c r="I98" s="379"/>
      <c r="J98" s="353"/>
      <c r="K98" s="353"/>
      <c r="L98" s="379"/>
      <c r="M98" s="353"/>
      <c r="N98" s="353"/>
      <c r="O98" s="379"/>
      <c r="P98" s="353"/>
      <c r="Q98" s="353"/>
      <c r="R98" s="379"/>
      <c r="S98" s="353"/>
      <c r="T98" s="353"/>
      <c r="U98" s="379"/>
      <c r="V98" s="353"/>
      <c r="W98" s="353"/>
      <c r="X98" s="353"/>
      <c r="AA98" s="353"/>
      <c r="AB98" s="380"/>
      <c r="AC98" s="380">
        <f t="shared" si="13"/>
        <v>0</v>
      </c>
      <c r="AE98" s="353"/>
      <c r="AF98" s="353"/>
      <c r="AG98" s="353"/>
      <c r="AH98" s="353"/>
    </row>
    <row r="99" spans="2:34" ht="12">
      <c r="B99" s="362" t="s">
        <v>415</v>
      </c>
      <c r="C99" s="374"/>
      <c r="D99" s="368">
        <f>+D94+D96+D97</f>
        <v>223054560</v>
      </c>
      <c r="E99" s="385">
        <f aca="true" t="shared" si="21" ref="E99:V99">+E94+E96+E97</f>
        <v>256590379</v>
      </c>
      <c r="F99" s="368">
        <f t="shared" si="21"/>
        <v>0</v>
      </c>
      <c r="G99" s="368">
        <f t="shared" si="21"/>
        <v>-68553018</v>
      </c>
      <c r="H99" s="385">
        <f t="shared" si="21"/>
        <v>119213648</v>
      </c>
      <c r="I99" s="368">
        <f t="shared" si="21"/>
        <v>0</v>
      </c>
      <c r="J99" s="368">
        <f t="shared" si="21"/>
        <v>238213665</v>
      </c>
      <c r="K99" s="385">
        <f t="shared" si="21"/>
        <v>284082096</v>
      </c>
      <c r="L99" s="368">
        <f t="shared" si="21"/>
        <v>0</v>
      </c>
      <c r="M99" s="368">
        <f t="shared" si="21"/>
        <v>567842080</v>
      </c>
      <c r="N99" s="385">
        <f t="shared" si="21"/>
        <v>447884771</v>
      </c>
      <c r="O99" s="368">
        <f t="shared" si="21"/>
        <v>0</v>
      </c>
      <c r="P99" s="368">
        <f t="shared" si="21"/>
        <v>180534533</v>
      </c>
      <c r="Q99" s="385">
        <f t="shared" si="21"/>
        <v>139766738</v>
      </c>
      <c r="R99" s="368">
        <f t="shared" si="21"/>
        <v>0</v>
      </c>
      <c r="S99" s="368">
        <f t="shared" si="21"/>
        <v>1164377</v>
      </c>
      <c r="T99" s="385">
        <f t="shared" si="21"/>
        <v>1220914</v>
      </c>
      <c r="U99" s="368">
        <f t="shared" si="21"/>
        <v>0</v>
      </c>
      <c r="V99" s="368">
        <f t="shared" si="21"/>
        <v>1142256197</v>
      </c>
      <c r="W99" s="385">
        <f>+W94+W96+W97</f>
        <v>1248758546</v>
      </c>
      <c r="X99" s="385">
        <f>+X94+X96+X97</f>
        <v>0</v>
      </c>
      <c r="AA99" s="353"/>
      <c r="AB99" s="368">
        <v>1538926952</v>
      </c>
      <c r="AC99" s="380">
        <f t="shared" si="13"/>
        <v>-1538926952</v>
      </c>
      <c r="AE99" s="353"/>
      <c r="AF99" s="353"/>
      <c r="AG99" s="353"/>
      <c r="AH99" s="353"/>
    </row>
    <row r="100" spans="2:34" ht="4.5" customHeight="1">
      <c r="B100" s="389"/>
      <c r="C100" s="390"/>
      <c r="D100" s="353"/>
      <c r="E100" s="353"/>
      <c r="F100" s="353"/>
      <c r="G100" s="353"/>
      <c r="H100" s="353"/>
      <c r="I100" s="353"/>
      <c r="J100" s="353"/>
      <c r="K100" s="353"/>
      <c r="L100" s="353"/>
      <c r="M100" s="353"/>
      <c r="N100" s="353"/>
      <c r="O100" s="353"/>
      <c r="P100" s="353"/>
      <c r="Q100" s="353"/>
      <c r="R100" s="353"/>
      <c r="S100" s="353"/>
      <c r="T100" s="353"/>
      <c r="U100" s="353"/>
      <c r="V100" s="353"/>
      <c r="W100" s="353"/>
      <c r="X100" s="353"/>
      <c r="AA100" s="353"/>
      <c r="AB100" s="380"/>
      <c r="AC100" s="380">
        <f t="shared" si="13"/>
        <v>0</v>
      </c>
      <c r="AE100" s="353"/>
      <c r="AF100" s="353"/>
      <c r="AG100" s="353"/>
      <c r="AH100" s="353"/>
    </row>
    <row r="101" spans="2:34" ht="12">
      <c r="B101" s="362" t="s">
        <v>416</v>
      </c>
      <c r="C101" s="374"/>
      <c r="D101" s="368">
        <f>SUM(D102:D105)</f>
        <v>-21458661</v>
      </c>
      <c r="E101" s="367">
        <f aca="true" t="shared" si="22" ref="E101:X101">SUM(E102:E105)</f>
        <v>-43507069</v>
      </c>
      <c r="F101" s="368">
        <f t="shared" si="22"/>
        <v>0</v>
      </c>
      <c r="G101" s="368">
        <f t="shared" si="22"/>
        <v>-119537896</v>
      </c>
      <c r="H101" s="367">
        <f t="shared" si="22"/>
        <v>-52471962</v>
      </c>
      <c r="I101" s="368">
        <f t="shared" si="22"/>
        <v>0</v>
      </c>
      <c r="J101" s="368">
        <f t="shared" si="22"/>
        <v>-113780173</v>
      </c>
      <c r="K101" s="367">
        <f t="shared" si="22"/>
        <v>1093167</v>
      </c>
      <c r="L101" s="368">
        <f t="shared" si="22"/>
        <v>0</v>
      </c>
      <c r="M101" s="368">
        <f t="shared" si="22"/>
        <v>-46245617</v>
      </c>
      <c r="N101" s="367">
        <f t="shared" si="22"/>
        <v>-39757099</v>
      </c>
      <c r="O101" s="368">
        <f t="shared" si="22"/>
        <v>0</v>
      </c>
      <c r="P101" s="368">
        <f t="shared" si="22"/>
        <v>-15365848</v>
      </c>
      <c r="Q101" s="367">
        <f t="shared" si="22"/>
        <v>-17676485</v>
      </c>
      <c r="R101" s="368">
        <f t="shared" si="22"/>
        <v>0</v>
      </c>
      <c r="S101" s="368">
        <f t="shared" si="22"/>
        <v>7062331</v>
      </c>
      <c r="T101" s="367">
        <f t="shared" si="22"/>
        <v>9604941</v>
      </c>
      <c r="U101" s="368">
        <f t="shared" si="22"/>
        <v>0</v>
      </c>
      <c r="V101" s="368">
        <f t="shared" si="22"/>
        <v>-309325864</v>
      </c>
      <c r="W101" s="367">
        <f t="shared" si="22"/>
        <v>-142714507</v>
      </c>
      <c r="X101" s="367">
        <f t="shared" si="22"/>
        <v>0</v>
      </c>
      <c r="AA101" s="353"/>
      <c r="AB101" s="388">
        <v>-233665558</v>
      </c>
      <c r="AC101" s="380">
        <f t="shared" si="13"/>
        <v>233665558</v>
      </c>
      <c r="AE101" s="353"/>
      <c r="AF101" s="353"/>
      <c r="AG101" s="353"/>
      <c r="AH101" s="353"/>
    </row>
    <row r="102" spans="2:34" ht="12">
      <c r="B102" s="369"/>
      <c r="C102" s="354" t="s">
        <v>417</v>
      </c>
      <c r="D102" s="371">
        <v>41645249</v>
      </c>
      <c r="E102" s="372">
        <v>38345868</v>
      </c>
      <c r="F102" s="383"/>
      <c r="G102" s="371">
        <v>10394298</v>
      </c>
      <c r="H102" s="372">
        <v>33320885</v>
      </c>
      <c r="I102" s="383"/>
      <c r="J102" s="371">
        <v>66251663</v>
      </c>
      <c r="K102" s="372">
        <f>111179712-26248235</f>
        <v>84931477</v>
      </c>
      <c r="L102" s="383"/>
      <c r="M102" s="371">
        <v>12271030</v>
      </c>
      <c r="N102" s="372">
        <v>10714573</v>
      </c>
      <c r="O102" s="383"/>
      <c r="P102" s="371">
        <v>2804861</v>
      </c>
      <c r="Q102" s="372">
        <v>2472798</v>
      </c>
      <c r="R102" s="383"/>
      <c r="S102" s="371">
        <v>-7015642</v>
      </c>
      <c r="T102" s="372">
        <v>-1759140</v>
      </c>
      <c r="U102" s="383"/>
      <c r="V102" s="371">
        <f>+S102+P102+M102+J102+G102+D102</f>
        <v>126351459</v>
      </c>
      <c r="W102" s="372">
        <f aca="true" t="shared" si="23" ref="W102:X104">+E102+H102+K102+N102+Q102+T102</f>
        <v>168026461</v>
      </c>
      <c r="X102" s="372">
        <f t="shared" si="23"/>
        <v>0</v>
      </c>
      <c r="AA102" s="353"/>
      <c r="AB102" s="380">
        <v>194545840</v>
      </c>
      <c r="AC102" s="380">
        <f t="shared" si="13"/>
        <v>-194545840</v>
      </c>
      <c r="AE102" s="353"/>
      <c r="AF102" s="353"/>
      <c r="AG102" s="353"/>
      <c r="AH102" s="353"/>
    </row>
    <row r="103" spans="2:34" ht="12">
      <c r="B103" s="369"/>
      <c r="C103" s="354" t="s">
        <v>418</v>
      </c>
      <c r="D103" s="371">
        <v>-61535932</v>
      </c>
      <c r="E103" s="372">
        <v>-78827083</v>
      </c>
      <c r="F103" s="383"/>
      <c r="G103" s="371">
        <v>-70154568</v>
      </c>
      <c r="H103" s="372">
        <v>-53527000</v>
      </c>
      <c r="I103" s="383"/>
      <c r="J103" s="371">
        <v>-188170031</v>
      </c>
      <c r="K103" s="372">
        <f>-114734067+26248235</f>
        <v>-88485832</v>
      </c>
      <c r="L103" s="383"/>
      <c r="M103" s="371">
        <v>-58553089</v>
      </c>
      <c r="N103" s="372">
        <v>-50800841</v>
      </c>
      <c r="O103" s="383"/>
      <c r="P103" s="371">
        <v>-15667672</v>
      </c>
      <c r="Q103" s="372">
        <v>-16279131</v>
      </c>
      <c r="R103" s="383"/>
      <c r="S103" s="371">
        <v>7015642</v>
      </c>
      <c r="T103" s="372">
        <v>1900943</v>
      </c>
      <c r="U103" s="383"/>
      <c r="V103" s="371">
        <f>+S103+P103+M103+J103+G103+D103</f>
        <v>-387065650</v>
      </c>
      <c r="W103" s="372">
        <f t="shared" si="23"/>
        <v>-286018944</v>
      </c>
      <c r="X103" s="372">
        <f t="shared" si="23"/>
        <v>0</v>
      </c>
      <c r="AA103" s="353"/>
      <c r="AB103" s="380">
        <v>-423128515</v>
      </c>
      <c r="AC103" s="380">
        <f t="shared" si="13"/>
        <v>423128515</v>
      </c>
      <c r="AE103" s="353"/>
      <c r="AF103" s="353"/>
      <c r="AG103" s="353"/>
      <c r="AH103" s="353"/>
    </row>
    <row r="104" spans="2:34" ht="12">
      <c r="B104" s="369"/>
      <c r="C104" s="354" t="s">
        <v>419</v>
      </c>
      <c r="D104" s="371">
        <v>-5853457</v>
      </c>
      <c r="E104" s="372">
        <v>-6407351</v>
      </c>
      <c r="F104" s="383"/>
      <c r="G104" s="371">
        <v>0</v>
      </c>
      <c r="H104" s="372"/>
      <c r="I104" s="383"/>
      <c r="J104" s="371">
        <v>0</v>
      </c>
      <c r="K104" s="372"/>
      <c r="L104" s="383"/>
      <c r="M104" s="371">
        <v>0</v>
      </c>
      <c r="N104" s="372">
        <v>0</v>
      </c>
      <c r="O104" s="383"/>
      <c r="P104" s="371">
        <v>0</v>
      </c>
      <c r="Q104" s="372">
        <v>0</v>
      </c>
      <c r="R104" s="383"/>
      <c r="S104" s="371">
        <v>0</v>
      </c>
      <c r="T104" s="372">
        <v>0</v>
      </c>
      <c r="U104" s="383"/>
      <c r="V104" s="371">
        <f>+S104+P104+M104+J104+G104+D104</f>
        <v>-5853457</v>
      </c>
      <c r="W104" s="372">
        <f t="shared" si="23"/>
        <v>-6407351</v>
      </c>
      <c r="X104" s="372">
        <f t="shared" si="23"/>
        <v>0</v>
      </c>
      <c r="AA104" s="353"/>
      <c r="AB104" s="380">
        <v>-25206927</v>
      </c>
      <c r="AC104" s="380">
        <f t="shared" si="13"/>
        <v>25206927</v>
      </c>
      <c r="AE104" s="353"/>
      <c r="AF104" s="353"/>
      <c r="AG104" s="353"/>
      <c r="AH104" s="353"/>
    </row>
    <row r="105" spans="2:34" ht="12">
      <c r="B105" s="369"/>
      <c r="C105" s="354" t="s">
        <v>420</v>
      </c>
      <c r="D105" s="368">
        <f>+D106+D107</f>
        <v>4285479</v>
      </c>
      <c r="E105" s="367">
        <f aca="true" t="shared" si="24" ref="E105:X105">+E106+E107</f>
        <v>3381497</v>
      </c>
      <c r="F105" s="368">
        <f t="shared" si="24"/>
        <v>0</v>
      </c>
      <c r="G105" s="368">
        <f t="shared" si="24"/>
        <v>-59777626</v>
      </c>
      <c r="H105" s="367">
        <f t="shared" si="24"/>
        <v>-32265847</v>
      </c>
      <c r="I105" s="368">
        <f t="shared" si="24"/>
        <v>0</v>
      </c>
      <c r="J105" s="368">
        <f t="shared" si="24"/>
        <v>8138195</v>
      </c>
      <c r="K105" s="367">
        <f t="shared" si="24"/>
        <v>4647522</v>
      </c>
      <c r="L105" s="368">
        <f t="shared" si="24"/>
        <v>0</v>
      </c>
      <c r="M105" s="368">
        <f t="shared" si="24"/>
        <v>36442</v>
      </c>
      <c r="N105" s="367">
        <f t="shared" si="24"/>
        <v>329169</v>
      </c>
      <c r="O105" s="368">
        <f t="shared" si="24"/>
        <v>0</v>
      </c>
      <c r="P105" s="368">
        <f t="shared" si="24"/>
        <v>-2503037</v>
      </c>
      <c r="Q105" s="367">
        <f t="shared" si="24"/>
        <v>-3870152</v>
      </c>
      <c r="R105" s="368">
        <f t="shared" si="24"/>
        <v>0</v>
      </c>
      <c r="S105" s="368">
        <f t="shared" si="24"/>
        <v>7062331</v>
      </c>
      <c r="T105" s="367">
        <f t="shared" si="24"/>
        <v>9463138</v>
      </c>
      <c r="U105" s="368">
        <f t="shared" si="24"/>
        <v>0</v>
      </c>
      <c r="V105" s="368">
        <f t="shared" si="24"/>
        <v>-42758216</v>
      </c>
      <c r="W105" s="367">
        <f t="shared" si="24"/>
        <v>-18314673</v>
      </c>
      <c r="X105" s="367">
        <f t="shared" si="24"/>
        <v>0</v>
      </c>
      <c r="AA105" s="353"/>
      <c r="AB105" s="388">
        <v>20124044</v>
      </c>
      <c r="AC105" s="380">
        <f t="shared" si="13"/>
        <v>-20124044</v>
      </c>
      <c r="AE105" s="353"/>
      <c r="AF105" s="353"/>
      <c r="AG105" s="353"/>
      <c r="AH105" s="353"/>
    </row>
    <row r="106" spans="2:34" ht="12">
      <c r="B106" s="369"/>
      <c r="C106" s="370" t="s">
        <v>421</v>
      </c>
      <c r="D106" s="371">
        <v>82612420</v>
      </c>
      <c r="E106" s="372">
        <v>35483387</v>
      </c>
      <c r="F106" s="383"/>
      <c r="G106" s="371">
        <v>15886297</v>
      </c>
      <c r="H106" s="372">
        <v>11068573</v>
      </c>
      <c r="I106" s="383"/>
      <c r="J106" s="371">
        <v>11633059</v>
      </c>
      <c r="K106" s="372">
        <v>9868677</v>
      </c>
      <c r="L106" s="383"/>
      <c r="M106" s="371">
        <v>912821</v>
      </c>
      <c r="N106" s="372">
        <v>705254</v>
      </c>
      <c r="O106" s="383"/>
      <c r="P106" s="371">
        <v>2730089</v>
      </c>
      <c r="Q106" s="372">
        <v>3993579</v>
      </c>
      <c r="R106" s="383"/>
      <c r="S106" s="371">
        <v>-13360485</v>
      </c>
      <c r="T106" s="372">
        <v>-6558862</v>
      </c>
      <c r="U106" s="383"/>
      <c r="V106" s="371">
        <f>+S106+P106+M106+J106+G106+D106</f>
        <v>100414201</v>
      </c>
      <c r="W106" s="372">
        <f>+E106+H106+K106+N106+Q106+T106</f>
        <v>54560608</v>
      </c>
      <c r="X106" s="372">
        <f>+F106+I106+L106+O106+R106+U106</f>
        <v>0</v>
      </c>
      <c r="AA106" s="353"/>
      <c r="AB106" s="380">
        <v>78580835</v>
      </c>
      <c r="AC106" s="380">
        <f t="shared" si="13"/>
        <v>-78580835</v>
      </c>
      <c r="AE106" s="353"/>
      <c r="AF106" s="353"/>
      <c r="AG106" s="353"/>
      <c r="AH106" s="353"/>
    </row>
    <row r="107" spans="2:34" ht="12">
      <c r="B107" s="369"/>
      <c r="C107" s="370" t="s">
        <v>422</v>
      </c>
      <c r="D107" s="371">
        <v>-78326941</v>
      </c>
      <c r="E107" s="372">
        <v>-32101890</v>
      </c>
      <c r="F107" s="383"/>
      <c r="G107" s="371">
        <v>-75663923</v>
      </c>
      <c r="H107" s="372">
        <v>-43334420</v>
      </c>
      <c r="I107" s="383"/>
      <c r="J107" s="371">
        <v>-3494864</v>
      </c>
      <c r="K107" s="372">
        <v>-5221155</v>
      </c>
      <c r="L107" s="383"/>
      <c r="M107" s="371">
        <v>-876379</v>
      </c>
      <c r="N107" s="372">
        <v>-376085</v>
      </c>
      <c r="O107" s="383"/>
      <c r="P107" s="371">
        <v>-5233126</v>
      </c>
      <c r="Q107" s="372">
        <v>-7863731</v>
      </c>
      <c r="R107" s="383"/>
      <c r="S107" s="371">
        <v>20422816</v>
      </c>
      <c r="T107" s="372">
        <v>16022000</v>
      </c>
      <c r="U107" s="383"/>
      <c r="V107" s="371">
        <f>+S107+P107+M107+J107+G107+D107</f>
        <v>-143172417</v>
      </c>
      <c r="W107" s="372">
        <f>+E107+H107+K107+N107+Q107+T107</f>
        <v>-72875281</v>
      </c>
      <c r="X107" s="372">
        <f>+F107+I107+L107+O107+R107+U107</f>
        <v>0</v>
      </c>
      <c r="AA107" s="353"/>
      <c r="AB107" s="380">
        <v>-58456791</v>
      </c>
      <c r="AC107" s="380">
        <f t="shared" si="13"/>
        <v>58456791</v>
      </c>
      <c r="AE107" s="353"/>
      <c r="AF107" s="353"/>
      <c r="AG107" s="353"/>
      <c r="AH107" s="353"/>
    </row>
    <row r="108" spans="4:34" ht="6.75" customHeight="1">
      <c r="D108" s="353"/>
      <c r="E108" s="353"/>
      <c r="F108" s="379"/>
      <c r="G108" s="353"/>
      <c r="H108" s="353"/>
      <c r="I108" s="379"/>
      <c r="J108" s="353"/>
      <c r="K108" s="353"/>
      <c r="L108" s="379"/>
      <c r="M108" s="353"/>
      <c r="N108" s="353"/>
      <c r="O108" s="379"/>
      <c r="P108" s="353"/>
      <c r="Q108" s="353"/>
      <c r="R108" s="379"/>
      <c r="S108" s="353"/>
      <c r="T108" s="353"/>
      <c r="U108" s="379"/>
      <c r="V108" s="353"/>
      <c r="W108" s="353"/>
      <c r="X108" s="353"/>
      <c r="AA108" s="353"/>
      <c r="AB108" s="380"/>
      <c r="AC108" s="380">
        <f t="shared" si="13"/>
        <v>0</v>
      </c>
      <c r="AE108" s="353"/>
      <c r="AF108" s="353"/>
      <c r="AG108" s="353"/>
      <c r="AH108" s="353"/>
    </row>
    <row r="109" spans="2:34" ht="36" customHeight="1">
      <c r="B109" s="377"/>
      <c r="C109" s="354" t="s">
        <v>423</v>
      </c>
      <c r="D109" s="371">
        <v>9956898</v>
      </c>
      <c r="E109" s="372">
        <v>13821595</v>
      </c>
      <c r="F109" s="383"/>
      <c r="G109" s="371">
        <v>24731</v>
      </c>
      <c r="H109" s="372">
        <v>54450</v>
      </c>
      <c r="I109" s="383"/>
      <c r="J109" s="371">
        <v>0</v>
      </c>
      <c r="K109" s="372"/>
      <c r="L109" s="383"/>
      <c r="M109" s="371">
        <v>2214910</v>
      </c>
      <c r="N109" s="372">
        <v>759924</v>
      </c>
      <c r="O109" s="383"/>
      <c r="P109" s="371">
        <v>0</v>
      </c>
      <c r="Q109" s="372"/>
      <c r="R109" s="383"/>
      <c r="S109" s="371">
        <v>0</v>
      </c>
      <c r="T109" s="372"/>
      <c r="U109" s="383"/>
      <c r="V109" s="371">
        <f>+S109+P109+M109+J109+G109+D109</f>
        <v>12196539</v>
      </c>
      <c r="W109" s="372">
        <f aca="true" t="shared" si="25" ref="W109:X112">+E109+H109+K109+N109+Q109+T109</f>
        <v>14635969</v>
      </c>
      <c r="X109" s="372">
        <f t="shared" si="25"/>
        <v>0</v>
      </c>
      <c r="AA109" s="353"/>
      <c r="AB109" s="380">
        <v>26891233</v>
      </c>
      <c r="AC109" s="380">
        <f t="shared" si="13"/>
        <v>-26891233</v>
      </c>
      <c r="AE109" s="353"/>
      <c r="AF109" s="353"/>
      <c r="AG109" s="353"/>
      <c r="AH109" s="353"/>
    </row>
    <row r="110" spans="2:34" ht="12">
      <c r="B110" s="378"/>
      <c r="C110" s="354" t="s">
        <v>424</v>
      </c>
      <c r="D110" s="368">
        <f>+D111+D112</f>
        <v>47755054</v>
      </c>
      <c r="E110" s="363">
        <f aca="true" t="shared" si="26" ref="E110:V110">+E111+E112</f>
        <v>12187122</v>
      </c>
      <c r="F110" s="368">
        <f t="shared" si="26"/>
        <v>0</v>
      </c>
      <c r="G110" s="368">
        <f t="shared" si="26"/>
        <v>712712</v>
      </c>
      <c r="H110" s="363">
        <f t="shared" si="26"/>
        <v>741949</v>
      </c>
      <c r="I110" s="368">
        <f t="shared" si="26"/>
        <v>0</v>
      </c>
      <c r="J110" s="368">
        <f t="shared" si="26"/>
        <v>0</v>
      </c>
      <c r="K110" s="363">
        <f t="shared" si="26"/>
        <v>0</v>
      </c>
      <c r="L110" s="368">
        <f t="shared" si="26"/>
        <v>0</v>
      </c>
      <c r="M110" s="368">
        <f t="shared" si="26"/>
        <v>105606</v>
      </c>
      <c r="N110" s="363">
        <f t="shared" si="26"/>
        <v>172276</v>
      </c>
      <c r="O110" s="368">
        <f t="shared" si="26"/>
        <v>0</v>
      </c>
      <c r="P110" s="368">
        <f t="shared" si="26"/>
        <v>-4908</v>
      </c>
      <c r="Q110" s="363">
        <f t="shared" si="26"/>
        <v>81388</v>
      </c>
      <c r="R110" s="368">
        <f t="shared" si="26"/>
        <v>0</v>
      </c>
      <c r="S110" s="368">
        <f t="shared" si="26"/>
        <v>0</v>
      </c>
      <c r="T110" s="363">
        <f t="shared" si="26"/>
        <v>0</v>
      </c>
      <c r="U110" s="368">
        <f t="shared" si="26"/>
        <v>0</v>
      </c>
      <c r="V110" s="368">
        <f t="shared" si="26"/>
        <v>48568464</v>
      </c>
      <c r="W110" s="363">
        <f>+W111+W112</f>
        <v>13182735</v>
      </c>
      <c r="X110" s="372">
        <f t="shared" si="25"/>
        <v>0</v>
      </c>
      <c r="AA110" s="353"/>
      <c r="AB110" s="380">
        <v>0</v>
      </c>
      <c r="AC110" s="380">
        <f t="shared" si="13"/>
        <v>0</v>
      </c>
      <c r="AE110" s="353"/>
      <c r="AF110" s="353"/>
      <c r="AG110" s="353"/>
      <c r="AH110" s="353"/>
    </row>
    <row r="111" spans="2:34" ht="12">
      <c r="B111" s="362"/>
      <c r="C111" s="370" t="s">
        <v>425</v>
      </c>
      <c r="D111" s="371">
        <v>42651210</v>
      </c>
      <c r="E111" s="372">
        <v>110887</v>
      </c>
      <c r="F111" s="383"/>
      <c r="G111" s="371">
        <v>707485</v>
      </c>
      <c r="H111" s="372">
        <v>741949</v>
      </c>
      <c r="I111" s="383"/>
      <c r="J111" s="371">
        <v>0</v>
      </c>
      <c r="K111" s="372"/>
      <c r="L111" s="383"/>
      <c r="M111" s="371">
        <v>0</v>
      </c>
      <c r="N111" s="372"/>
      <c r="O111" s="383"/>
      <c r="P111" s="371">
        <v>0</v>
      </c>
      <c r="Q111" s="372"/>
      <c r="R111" s="383"/>
      <c r="S111" s="371">
        <v>0</v>
      </c>
      <c r="T111" s="372"/>
      <c r="U111" s="383"/>
      <c r="V111" s="371">
        <f>+S111+P111+M111+J111+G111+D111</f>
        <v>43358695</v>
      </c>
      <c r="W111" s="372">
        <f t="shared" si="25"/>
        <v>852836</v>
      </c>
      <c r="X111" s="372">
        <f t="shared" si="25"/>
        <v>0</v>
      </c>
      <c r="AA111" s="353"/>
      <c r="AB111" s="380">
        <v>1038160</v>
      </c>
      <c r="AC111" s="380">
        <f t="shared" si="13"/>
        <v>-1038160</v>
      </c>
      <c r="AE111" s="353"/>
      <c r="AF111" s="353"/>
      <c r="AG111" s="353"/>
      <c r="AH111" s="353"/>
    </row>
    <row r="112" spans="2:34" ht="12">
      <c r="B112" s="362"/>
      <c r="C112" s="370" t="s">
        <v>426</v>
      </c>
      <c r="D112" s="371">
        <v>5103844</v>
      </c>
      <c r="E112" s="372">
        <v>12076235</v>
      </c>
      <c r="F112" s="383"/>
      <c r="G112" s="371">
        <v>5227</v>
      </c>
      <c r="H112" s="372"/>
      <c r="I112" s="383"/>
      <c r="J112" s="371">
        <v>0</v>
      </c>
      <c r="K112" s="372"/>
      <c r="L112" s="383"/>
      <c r="M112" s="371">
        <v>105606</v>
      </c>
      <c r="N112" s="372">
        <v>172276</v>
      </c>
      <c r="O112" s="383"/>
      <c r="P112" s="371">
        <v>-4908</v>
      </c>
      <c r="Q112" s="372">
        <v>81388</v>
      </c>
      <c r="R112" s="383"/>
      <c r="S112" s="371">
        <v>0</v>
      </c>
      <c r="T112" s="372"/>
      <c r="U112" s="383"/>
      <c r="V112" s="371">
        <f>+S112+P112+M112+J112+G112+D112</f>
        <v>5209769</v>
      </c>
      <c r="W112" s="372">
        <f t="shared" si="25"/>
        <v>12329899</v>
      </c>
      <c r="X112" s="372">
        <f t="shared" si="25"/>
        <v>0</v>
      </c>
      <c r="AA112" s="353"/>
      <c r="AB112" s="380">
        <v>-5769347</v>
      </c>
      <c r="AC112" s="380">
        <f t="shared" si="13"/>
        <v>5769347</v>
      </c>
      <c r="AE112" s="353"/>
      <c r="AF112" s="353"/>
      <c r="AG112" s="353"/>
      <c r="AH112" s="353"/>
    </row>
    <row r="113" spans="4:34" ht="6" customHeight="1">
      <c r="D113" s="353"/>
      <c r="E113" s="353"/>
      <c r="F113" s="379"/>
      <c r="G113" s="353"/>
      <c r="H113" s="353"/>
      <c r="I113" s="379"/>
      <c r="J113" s="353"/>
      <c r="K113" s="353"/>
      <c r="L113" s="379"/>
      <c r="M113" s="353"/>
      <c r="N113" s="353"/>
      <c r="O113" s="379"/>
      <c r="P113" s="353"/>
      <c r="Q113" s="353"/>
      <c r="R113" s="379"/>
      <c r="S113" s="353"/>
      <c r="T113" s="353"/>
      <c r="U113" s="379"/>
      <c r="V113" s="353"/>
      <c r="W113" s="353"/>
      <c r="X113" s="353"/>
      <c r="AA113" s="353"/>
      <c r="AB113" s="380"/>
      <c r="AC113" s="380">
        <f t="shared" si="13"/>
        <v>0</v>
      </c>
      <c r="AE113" s="353"/>
      <c r="AF113" s="353"/>
      <c r="AG113" s="353"/>
      <c r="AH113" s="353"/>
    </row>
    <row r="114" spans="2:34" ht="12">
      <c r="B114" s="362" t="s">
        <v>427</v>
      </c>
      <c r="C114" s="374"/>
      <c r="D114" s="368">
        <f>+D99+D101+D109+D110</f>
        <v>259307851</v>
      </c>
      <c r="E114" s="363">
        <f aca="true" t="shared" si="27" ref="E114:V114">+E99+E101+E109+E110</f>
        <v>239092027</v>
      </c>
      <c r="F114" s="368">
        <f t="shared" si="27"/>
        <v>0</v>
      </c>
      <c r="G114" s="368">
        <f t="shared" si="27"/>
        <v>-187353471</v>
      </c>
      <c r="H114" s="363">
        <f t="shared" si="27"/>
        <v>67538085</v>
      </c>
      <c r="I114" s="368">
        <f t="shared" si="27"/>
        <v>0</v>
      </c>
      <c r="J114" s="368">
        <f t="shared" si="27"/>
        <v>124433492</v>
      </c>
      <c r="K114" s="363">
        <f t="shared" si="27"/>
        <v>285175263</v>
      </c>
      <c r="L114" s="368">
        <f t="shared" si="27"/>
        <v>0</v>
      </c>
      <c r="M114" s="368">
        <f t="shared" si="27"/>
        <v>523916979</v>
      </c>
      <c r="N114" s="363">
        <f t="shared" si="27"/>
        <v>409059872</v>
      </c>
      <c r="O114" s="368">
        <f t="shared" si="27"/>
        <v>0</v>
      </c>
      <c r="P114" s="368">
        <f t="shared" si="27"/>
        <v>165163777</v>
      </c>
      <c r="Q114" s="363">
        <f t="shared" si="27"/>
        <v>122171641</v>
      </c>
      <c r="R114" s="368">
        <f t="shared" si="27"/>
        <v>0</v>
      </c>
      <c r="S114" s="368">
        <f t="shared" si="27"/>
        <v>8226708</v>
      </c>
      <c r="T114" s="363">
        <f t="shared" si="27"/>
        <v>10825855</v>
      </c>
      <c r="U114" s="368">
        <f t="shared" si="27"/>
        <v>0</v>
      </c>
      <c r="V114" s="368">
        <f t="shared" si="27"/>
        <v>893695336</v>
      </c>
      <c r="W114" s="363">
        <f>+W99+W101+W109+W110</f>
        <v>1133862743</v>
      </c>
      <c r="X114" s="367" t="e">
        <f>+X99+X101+X109+X110+X111+X112+#REF!</f>
        <v>#REF!</v>
      </c>
      <c r="AA114" s="353"/>
      <c r="AB114" s="388">
        <v>1327421440</v>
      </c>
      <c r="AC114" s="380" t="e">
        <f t="shared" si="13"/>
        <v>#REF!</v>
      </c>
      <c r="AE114" s="353"/>
      <c r="AF114" s="353"/>
      <c r="AG114" s="353"/>
      <c r="AH114" s="353"/>
    </row>
    <row r="115" spans="4:34" ht="6.75" customHeight="1">
      <c r="D115" s="353"/>
      <c r="E115" s="353"/>
      <c r="F115" s="379"/>
      <c r="G115" s="353"/>
      <c r="H115" s="353"/>
      <c r="I115" s="379"/>
      <c r="J115" s="353"/>
      <c r="K115" s="353"/>
      <c r="L115" s="379"/>
      <c r="M115" s="353"/>
      <c r="N115" s="353"/>
      <c r="O115" s="379"/>
      <c r="P115" s="353"/>
      <c r="Q115" s="353"/>
      <c r="R115" s="379"/>
      <c r="S115" s="353"/>
      <c r="T115" s="353"/>
      <c r="U115" s="379"/>
      <c r="V115" s="353"/>
      <c r="W115" s="353"/>
      <c r="X115" s="353"/>
      <c r="AA115" s="353"/>
      <c r="AB115" s="380"/>
      <c r="AC115" s="380">
        <f t="shared" si="13"/>
        <v>0</v>
      </c>
      <c r="AE115" s="353"/>
      <c r="AF115" s="353"/>
      <c r="AG115" s="353"/>
      <c r="AH115" s="353"/>
    </row>
    <row r="116" spans="2:34" ht="12">
      <c r="B116" s="369"/>
      <c r="C116" s="354" t="s">
        <v>428</v>
      </c>
      <c r="D116" s="371">
        <v>-112246475</v>
      </c>
      <c r="E116" s="372">
        <v>-91501593</v>
      </c>
      <c r="F116" s="383"/>
      <c r="G116" s="371">
        <v>-2468334</v>
      </c>
      <c r="H116" s="372">
        <v>-3882046</v>
      </c>
      <c r="I116" s="383"/>
      <c r="J116" s="371">
        <v>-24657801</v>
      </c>
      <c r="K116" s="372">
        <v>-61733781</v>
      </c>
      <c r="L116" s="383"/>
      <c r="M116" s="371">
        <v>-170618820</v>
      </c>
      <c r="N116" s="372">
        <v>-135094034</v>
      </c>
      <c r="O116" s="383"/>
      <c r="P116" s="371">
        <v>-57513185</v>
      </c>
      <c r="Q116" s="372">
        <v>-39026935</v>
      </c>
      <c r="R116" s="383"/>
      <c r="S116" s="371">
        <v>0</v>
      </c>
      <c r="T116" s="372"/>
      <c r="U116" s="383"/>
      <c r="V116" s="371">
        <f>+S116+P116+M116+J116+G116+D116</f>
        <v>-367504615</v>
      </c>
      <c r="W116" s="372">
        <f>+E116+H116+K116+N116+Q116+T116</f>
        <v>-331238389</v>
      </c>
      <c r="X116" s="372">
        <f>+F116+I116+L116+O116+R116+U116</f>
        <v>0</v>
      </c>
      <c r="AA116" s="353"/>
      <c r="AB116" s="380">
        <v>-455469317</v>
      </c>
      <c r="AC116" s="380">
        <f t="shared" si="13"/>
        <v>455469317</v>
      </c>
      <c r="AE116" s="353"/>
      <c r="AF116" s="353"/>
      <c r="AG116" s="353"/>
      <c r="AH116" s="353"/>
    </row>
    <row r="117" spans="4:34" ht="6.75" customHeight="1">
      <c r="D117" s="353"/>
      <c r="E117" s="353"/>
      <c r="F117" s="379"/>
      <c r="G117" s="353"/>
      <c r="H117" s="353"/>
      <c r="I117" s="379"/>
      <c r="J117" s="353"/>
      <c r="K117" s="353"/>
      <c r="L117" s="379"/>
      <c r="M117" s="353"/>
      <c r="N117" s="353"/>
      <c r="O117" s="379"/>
      <c r="P117" s="353"/>
      <c r="Q117" s="353"/>
      <c r="R117" s="379"/>
      <c r="S117" s="353"/>
      <c r="T117" s="353"/>
      <c r="U117" s="379"/>
      <c r="V117" s="353"/>
      <c r="W117" s="353"/>
      <c r="X117" s="353"/>
      <c r="AA117" s="353"/>
      <c r="AB117" s="380"/>
      <c r="AC117" s="380">
        <f t="shared" si="13"/>
        <v>0</v>
      </c>
      <c r="AE117" s="353"/>
      <c r="AF117" s="353"/>
      <c r="AG117" s="353"/>
      <c r="AH117" s="353"/>
    </row>
    <row r="118" spans="2:34" ht="12">
      <c r="B118" s="362" t="s">
        <v>429</v>
      </c>
      <c r="C118" s="374"/>
      <c r="D118" s="368">
        <f>+D114+D116</f>
        <v>147061376</v>
      </c>
      <c r="E118" s="367">
        <f aca="true" t="shared" si="28" ref="E118:X118">+E114+E116</f>
        <v>147590434</v>
      </c>
      <c r="F118" s="368">
        <f t="shared" si="28"/>
        <v>0</v>
      </c>
      <c r="G118" s="368">
        <f t="shared" si="28"/>
        <v>-189821805</v>
      </c>
      <c r="H118" s="367">
        <f t="shared" si="28"/>
        <v>63656039</v>
      </c>
      <c r="I118" s="368">
        <f t="shared" si="28"/>
        <v>0</v>
      </c>
      <c r="J118" s="368">
        <f t="shared" si="28"/>
        <v>99775691</v>
      </c>
      <c r="K118" s="367">
        <f t="shared" si="28"/>
        <v>223441482</v>
      </c>
      <c r="L118" s="368">
        <f t="shared" si="28"/>
        <v>0</v>
      </c>
      <c r="M118" s="368">
        <f t="shared" si="28"/>
        <v>353298159</v>
      </c>
      <c r="N118" s="367">
        <f t="shared" si="28"/>
        <v>273965838</v>
      </c>
      <c r="O118" s="368">
        <f t="shared" si="28"/>
        <v>0</v>
      </c>
      <c r="P118" s="368">
        <f t="shared" si="28"/>
        <v>107650592</v>
      </c>
      <c r="Q118" s="367">
        <f t="shared" si="28"/>
        <v>83144706</v>
      </c>
      <c r="R118" s="368">
        <f t="shared" si="28"/>
        <v>0</v>
      </c>
      <c r="S118" s="368">
        <f t="shared" si="28"/>
        <v>8226708</v>
      </c>
      <c r="T118" s="367">
        <f t="shared" si="28"/>
        <v>10825855</v>
      </c>
      <c r="U118" s="368">
        <f t="shared" si="28"/>
        <v>0</v>
      </c>
      <c r="V118" s="368">
        <f t="shared" si="28"/>
        <v>526190721</v>
      </c>
      <c r="W118" s="367">
        <f t="shared" si="28"/>
        <v>802624354</v>
      </c>
      <c r="X118" s="367" t="e">
        <f t="shared" si="28"/>
        <v>#REF!</v>
      </c>
      <c r="AA118" s="353"/>
      <c r="AB118" s="388">
        <v>871952123</v>
      </c>
      <c r="AC118" s="380" t="e">
        <f t="shared" si="13"/>
        <v>#REF!</v>
      </c>
      <c r="AE118" s="353"/>
      <c r="AF118" s="353"/>
      <c r="AG118" s="353"/>
      <c r="AH118" s="353"/>
    </row>
    <row r="119" spans="2:34" ht="12">
      <c r="B119" s="369"/>
      <c r="C119" s="354" t="s">
        <v>430</v>
      </c>
      <c r="D119" s="371">
        <v>0</v>
      </c>
      <c r="E119" s="372"/>
      <c r="F119" s="383"/>
      <c r="G119" s="371">
        <v>0</v>
      </c>
      <c r="H119" s="372"/>
      <c r="I119" s="383"/>
      <c r="J119" s="371">
        <v>0</v>
      </c>
      <c r="K119" s="372"/>
      <c r="L119" s="383"/>
      <c r="M119" s="371">
        <v>0</v>
      </c>
      <c r="N119" s="372"/>
      <c r="O119" s="383"/>
      <c r="P119" s="371">
        <v>0</v>
      </c>
      <c r="Q119" s="372"/>
      <c r="R119" s="383"/>
      <c r="S119" s="371">
        <v>0</v>
      </c>
      <c r="T119" s="372"/>
      <c r="U119" s="383"/>
      <c r="V119" s="371">
        <v>0</v>
      </c>
      <c r="W119" s="372">
        <v>0</v>
      </c>
      <c r="X119" s="372">
        <v>0</v>
      </c>
      <c r="AA119" s="353"/>
      <c r="AB119" s="380"/>
      <c r="AC119" s="380">
        <f t="shared" si="13"/>
        <v>0</v>
      </c>
      <c r="AE119" s="353"/>
      <c r="AF119" s="353"/>
      <c r="AG119" s="353"/>
      <c r="AH119" s="353"/>
    </row>
    <row r="120" spans="2:34" ht="12">
      <c r="B120" s="362" t="s">
        <v>431</v>
      </c>
      <c r="C120" s="354"/>
      <c r="D120" s="368">
        <f>+D118+D119</f>
        <v>147061376</v>
      </c>
      <c r="E120" s="367">
        <f aca="true" t="shared" si="29" ref="E120:X120">+E118+E119</f>
        <v>147590434</v>
      </c>
      <c r="F120" s="368">
        <f t="shared" si="29"/>
        <v>0</v>
      </c>
      <c r="G120" s="368">
        <f t="shared" si="29"/>
        <v>-189821805</v>
      </c>
      <c r="H120" s="367">
        <f t="shared" si="29"/>
        <v>63656039</v>
      </c>
      <c r="I120" s="368">
        <f t="shared" si="29"/>
        <v>0</v>
      </c>
      <c r="J120" s="368">
        <f t="shared" si="29"/>
        <v>99775691</v>
      </c>
      <c r="K120" s="367">
        <f t="shared" si="29"/>
        <v>223441482</v>
      </c>
      <c r="L120" s="368">
        <f t="shared" si="29"/>
        <v>0</v>
      </c>
      <c r="M120" s="368">
        <f t="shared" si="29"/>
        <v>353298159</v>
      </c>
      <c r="N120" s="367">
        <f t="shared" si="29"/>
        <v>273965838</v>
      </c>
      <c r="O120" s="368">
        <f t="shared" si="29"/>
        <v>0</v>
      </c>
      <c r="P120" s="368">
        <f t="shared" si="29"/>
        <v>107650592</v>
      </c>
      <c r="Q120" s="367">
        <f t="shared" si="29"/>
        <v>83144706</v>
      </c>
      <c r="R120" s="368">
        <f t="shared" si="29"/>
        <v>0</v>
      </c>
      <c r="S120" s="368">
        <f t="shared" si="29"/>
        <v>8226708</v>
      </c>
      <c r="T120" s="367">
        <f t="shared" si="29"/>
        <v>10825855</v>
      </c>
      <c r="U120" s="368">
        <f t="shared" si="29"/>
        <v>0</v>
      </c>
      <c r="V120" s="368">
        <f t="shared" si="29"/>
        <v>526190721</v>
      </c>
      <c r="W120" s="367">
        <f t="shared" si="29"/>
        <v>802624354</v>
      </c>
      <c r="X120" s="367" t="e">
        <f t="shared" si="29"/>
        <v>#REF!</v>
      </c>
      <c r="AA120" s="353"/>
      <c r="AB120" s="388">
        <v>871952123</v>
      </c>
      <c r="AC120" s="380" t="e">
        <f t="shared" si="13"/>
        <v>#REF!</v>
      </c>
      <c r="AE120" s="353"/>
      <c r="AF120" s="353"/>
      <c r="AG120" s="353"/>
      <c r="AH120" s="353"/>
    </row>
    <row r="121" spans="4:34" ht="8.25" customHeight="1">
      <c r="D121" s="353"/>
      <c r="E121" s="353"/>
      <c r="F121" s="379"/>
      <c r="G121" s="353"/>
      <c r="H121" s="353"/>
      <c r="I121" s="379"/>
      <c r="J121" s="353"/>
      <c r="K121" s="353"/>
      <c r="L121" s="379"/>
      <c r="M121" s="353"/>
      <c r="N121" s="353"/>
      <c r="O121" s="379"/>
      <c r="P121" s="353"/>
      <c r="Q121" s="353"/>
      <c r="R121" s="379"/>
      <c r="S121" s="353"/>
      <c r="T121" s="353"/>
      <c r="U121" s="379"/>
      <c r="V121" s="353"/>
      <c r="W121" s="353"/>
      <c r="X121" s="353"/>
      <c r="AA121" s="353"/>
      <c r="AB121" s="380"/>
      <c r="AC121" s="380">
        <f t="shared" si="13"/>
        <v>0</v>
      </c>
      <c r="AE121" s="353"/>
      <c r="AF121" s="353"/>
      <c r="AG121" s="353"/>
      <c r="AH121" s="353"/>
    </row>
    <row r="122" spans="2:34" ht="12">
      <c r="B122" s="369"/>
      <c r="C122" s="354" t="s">
        <v>432</v>
      </c>
      <c r="D122" s="368">
        <f>+D120</f>
        <v>147061376</v>
      </c>
      <c r="E122" s="367">
        <v>147590434</v>
      </c>
      <c r="F122" s="385"/>
      <c r="G122" s="368">
        <f>+G120</f>
        <v>-189821805</v>
      </c>
      <c r="H122" s="367">
        <v>63656039</v>
      </c>
      <c r="I122" s="385"/>
      <c r="J122" s="368">
        <f>+J120</f>
        <v>99775691</v>
      </c>
      <c r="K122" s="367">
        <v>223441482</v>
      </c>
      <c r="L122" s="385"/>
      <c r="M122" s="368">
        <f>+M120</f>
        <v>353298159</v>
      </c>
      <c r="N122" s="367">
        <v>273965838</v>
      </c>
      <c r="O122" s="385"/>
      <c r="P122" s="368">
        <f>+P120</f>
        <v>107650592</v>
      </c>
      <c r="Q122" s="367">
        <f>+Q120</f>
        <v>83144706</v>
      </c>
      <c r="R122" s="385"/>
      <c r="S122" s="368">
        <f>+S120</f>
        <v>8226708</v>
      </c>
      <c r="T122" s="367">
        <v>10825855</v>
      </c>
      <c r="U122" s="385"/>
      <c r="V122" s="368">
        <f>+V123+V124</f>
        <v>526190721</v>
      </c>
      <c r="W122" s="367">
        <v>802624354</v>
      </c>
      <c r="X122" s="367" t="e">
        <f>+X120</f>
        <v>#REF!</v>
      </c>
      <c r="Y122" s="353">
        <f>+T122+Q122+N122+K122+H122+E122-W122</f>
        <v>0</v>
      </c>
      <c r="AA122" s="353"/>
      <c r="AB122" s="380">
        <v>871952123</v>
      </c>
      <c r="AC122" s="380" t="e">
        <f t="shared" si="13"/>
        <v>#REF!</v>
      </c>
      <c r="AE122" s="353"/>
      <c r="AF122" s="353"/>
      <c r="AG122" s="353"/>
      <c r="AH122" s="353"/>
    </row>
    <row r="123" spans="2:34" ht="12">
      <c r="B123" s="369"/>
      <c r="C123" s="374" t="s">
        <v>433</v>
      </c>
      <c r="D123" s="368"/>
      <c r="E123" s="363"/>
      <c r="F123" s="385"/>
      <c r="G123" s="368"/>
      <c r="H123" s="363"/>
      <c r="I123" s="385"/>
      <c r="J123" s="368"/>
      <c r="K123" s="363"/>
      <c r="L123" s="385"/>
      <c r="M123" s="368"/>
      <c r="N123" s="363"/>
      <c r="O123" s="385"/>
      <c r="P123" s="368"/>
      <c r="Q123" s="363"/>
      <c r="R123" s="385"/>
      <c r="S123" s="368"/>
      <c r="T123" s="363"/>
      <c r="U123" s="385"/>
      <c r="V123" s="368">
        <v>272132040</v>
      </c>
      <c r="W123" s="363">
        <v>467900613</v>
      </c>
      <c r="X123" s="367" t="e">
        <f>+X122-X124</f>
        <v>#REF!</v>
      </c>
      <c r="Y123" s="353"/>
      <c r="AA123" s="353"/>
      <c r="AB123" s="380">
        <v>375471254</v>
      </c>
      <c r="AC123" s="380" t="e">
        <f t="shared" si="13"/>
        <v>#REF!</v>
      </c>
      <c r="AE123" s="353"/>
      <c r="AF123" s="353"/>
      <c r="AG123" s="353"/>
      <c r="AH123" s="353"/>
    </row>
    <row r="124" spans="2:34" ht="12">
      <c r="B124" s="369"/>
      <c r="C124" s="374" t="s">
        <v>434</v>
      </c>
      <c r="D124" s="371"/>
      <c r="E124" s="367"/>
      <c r="F124" s="383"/>
      <c r="G124" s="371"/>
      <c r="H124" s="367"/>
      <c r="I124" s="383"/>
      <c r="J124" s="371"/>
      <c r="K124" s="367"/>
      <c r="L124" s="383"/>
      <c r="M124" s="371"/>
      <c r="N124" s="367"/>
      <c r="O124" s="383"/>
      <c r="P124" s="371"/>
      <c r="Q124" s="367"/>
      <c r="R124" s="383"/>
      <c r="S124" s="371"/>
      <c r="T124" s="367"/>
      <c r="U124" s="383"/>
      <c r="V124" s="368">
        <v>254058681</v>
      </c>
      <c r="W124" s="367">
        <v>334723741</v>
      </c>
      <c r="X124" s="367">
        <f>+F124+I124+L124+O124+R124+U124</f>
        <v>0</v>
      </c>
      <c r="Y124" s="353"/>
      <c r="AA124" s="353"/>
      <c r="AB124" s="380">
        <v>496480869</v>
      </c>
      <c r="AC124" s="380">
        <f t="shared" si="13"/>
        <v>-496480869</v>
      </c>
      <c r="AE124" s="353"/>
      <c r="AF124" s="353"/>
      <c r="AG124" s="353"/>
      <c r="AH124" s="353"/>
    </row>
    <row r="125" spans="7:24" ht="12">
      <c r="G125" s="341"/>
      <c r="I125" s="380"/>
      <c r="L125" s="380"/>
      <c r="O125" s="380"/>
      <c r="R125" s="380"/>
      <c r="U125" s="380"/>
      <c r="X125" s="380"/>
    </row>
  </sheetData>
  <sheetProtection/>
  <mergeCells count="28">
    <mergeCell ref="P34:R34"/>
    <mergeCell ref="S34:U34"/>
    <mergeCell ref="B3:C3"/>
    <mergeCell ref="D3:F3"/>
    <mergeCell ref="G3:I3"/>
    <mergeCell ref="J3:L3"/>
    <mergeCell ref="M3:O3"/>
    <mergeCell ref="P3:R3"/>
    <mergeCell ref="P72:R72"/>
    <mergeCell ref="S72:U72"/>
    <mergeCell ref="S3:U3"/>
    <mergeCell ref="V3:X3"/>
    <mergeCell ref="B4:C5"/>
    <mergeCell ref="B34:C34"/>
    <mergeCell ref="D34:F34"/>
    <mergeCell ref="G34:I34"/>
    <mergeCell ref="J34:L34"/>
    <mergeCell ref="M34:O34"/>
    <mergeCell ref="V72:X72"/>
    <mergeCell ref="B73:C74"/>
    <mergeCell ref="V34:X34"/>
    <mergeCell ref="B35:C36"/>
    <mergeCell ref="B58:C58"/>
    <mergeCell ref="B72:C72"/>
    <mergeCell ref="D72:F72"/>
    <mergeCell ref="G72:I72"/>
    <mergeCell ref="J72:L72"/>
    <mergeCell ref="M72:O72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B1:AB12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57421875" style="341" customWidth="1"/>
    <col min="2" max="2" width="2.8515625" style="341" customWidth="1"/>
    <col min="3" max="3" width="56.8515625" style="341" customWidth="1"/>
    <col min="4" max="4" width="16.00390625" style="341" bestFit="1" customWidth="1"/>
    <col min="5" max="5" width="15.7109375" style="341" bestFit="1" customWidth="1"/>
    <col min="6" max="6" width="15.7109375" style="341" hidden="1" customWidth="1"/>
    <col min="7" max="7" width="15.7109375" style="341" customWidth="1"/>
    <col min="8" max="8" width="16.00390625" style="341" bestFit="1" customWidth="1"/>
    <col min="9" max="9" width="16.00390625" style="341" hidden="1" customWidth="1"/>
    <col min="10" max="10" width="14.57421875" style="341" bestFit="1" customWidth="1"/>
    <col min="11" max="11" width="14.57421875" style="341" customWidth="1"/>
    <col min="12" max="12" width="14.57421875" style="341" hidden="1" customWidth="1"/>
    <col min="13" max="13" width="15.28125" style="341" bestFit="1" customWidth="1"/>
    <col min="14" max="14" width="15.421875" style="341" bestFit="1" customWidth="1"/>
    <col min="15" max="15" width="15.421875" style="341" hidden="1" customWidth="1"/>
    <col min="16" max="16" width="15.421875" style="341" customWidth="1"/>
    <col min="17" max="17" width="16.00390625" style="341" bestFit="1" customWidth="1"/>
    <col min="18" max="18" width="16.00390625" style="341" hidden="1" customWidth="1"/>
    <col min="19" max="19" width="16.00390625" style="341" bestFit="1" customWidth="1"/>
    <col min="20" max="20" width="16.00390625" style="341" customWidth="1"/>
    <col min="21" max="21" width="16.00390625" style="341" hidden="1" customWidth="1"/>
    <col min="22" max="22" width="14.421875" style="341" bestFit="1" customWidth="1"/>
    <col min="23" max="23" width="14.8515625" style="341" bestFit="1" customWidth="1"/>
    <col min="24" max="24" width="14.8515625" style="341" hidden="1" customWidth="1"/>
    <col min="25" max="25" width="14.8515625" style="341" customWidth="1"/>
    <col min="26" max="27" width="6.57421875" style="341" customWidth="1"/>
    <col min="28" max="28" width="16.00390625" style="341" hidden="1" customWidth="1"/>
    <col min="29" max="29" width="12.8515625" style="341" bestFit="1" customWidth="1"/>
    <col min="30" max="16384" width="11.421875" style="341" customWidth="1"/>
  </cols>
  <sheetData>
    <row r="1" ht="12">
      <c r="Y1" s="381"/>
    </row>
    <row r="2" spans="2:25" ht="21" customHeight="1">
      <c r="B2" s="420" t="s">
        <v>438</v>
      </c>
      <c r="C2" s="421"/>
      <c r="D2" s="438" t="s">
        <v>340</v>
      </c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40"/>
      <c r="Y2" s="381"/>
    </row>
    <row r="3" spans="2:25" ht="25.5" customHeight="1">
      <c r="B3" s="420" t="s">
        <v>367</v>
      </c>
      <c r="C3" s="421"/>
      <c r="D3" s="422" t="s">
        <v>0</v>
      </c>
      <c r="E3" s="423"/>
      <c r="F3" s="424"/>
      <c r="G3" s="422" t="s">
        <v>1</v>
      </c>
      <c r="H3" s="423"/>
      <c r="I3" s="424"/>
      <c r="J3" s="422" t="s">
        <v>435</v>
      </c>
      <c r="K3" s="423"/>
      <c r="L3" s="424"/>
      <c r="M3" s="422" t="s">
        <v>2</v>
      </c>
      <c r="N3" s="423"/>
      <c r="O3" s="424"/>
      <c r="P3" s="422" t="s">
        <v>436</v>
      </c>
      <c r="Q3" s="423"/>
      <c r="R3" s="424"/>
      <c r="S3" s="422" t="s">
        <v>437</v>
      </c>
      <c r="T3" s="423"/>
      <c r="U3" s="424"/>
      <c r="V3" s="422" t="s">
        <v>343</v>
      </c>
      <c r="W3" s="423"/>
      <c r="X3" s="424"/>
      <c r="Y3" s="381"/>
    </row>
    <row r="4" spans="2:25" ht="12" customHeight="1">
      <c r="B4" s="427" t="s">
        <v>344</v>
      </c>
      <c r="C4" s="428"/>
      <c r="D4" s="343">
        <f>+'[1]Segmentos pais'!D4</f>
        <v>41912</v>
      </c>
      <c r="E4" s="344">
        <f>+'[1]Segmentos pais'!E4</f>
        <v>41639</v>
      </c>
      <c r="F4" s="344">
        <f>+'[1]Segmentos pais'!F4</f>
        <v>41274</v>
      </c>
      <c r="G4" s="343">
        <f aca="true" t="shared" si="0" ref="G4:W4">+D4</f>
        <v>41912</v>
      </c>
      <c r="H4" s="344">
        <f t="shared" si="0"/>
        <v>41639</v>
      </c>
      <c r="I4" s="344">
        <f t="shared" si="0"/>
        <v>41274</v>
      </c>
      <c r="J4" s="343">
        <f t="shared" si="0"/>
        <v>41912</v>
      </c>
      <c r="K4" s="344">
        <f t="shared" si="0"/>
        <v>41639</v>
      </c>
      <c r="L4" s="344">
        <f t="shared" si="0"/>
        <v>41274</v>
      </c>
      <c r="M4" s="343">
        <f t="shared" si="0"/>
        <v>41912</v>
      </c>
      <c r="N4" s="344">
        <f t="shared" si="0"/>
        <v>41639</v>
      </c>
      <c r="O4" s="344">
        <f t="shared" si="0"/>
        <v>41274</v>
      </c>
      <c r="P4" s="343">
        <f t="shared" si="0"/>
        <v>41912</v>
      </c>
      <c r="Q4" s="344">
        <f t="shared" si="0"/>
        <v>41639</v>
      </c>
      <c r="R4" s="344">
        <f t="shared" si="0"/>
        <v>41274</v>
      </c>
      <c r="S4" s="343">
        <f t="shared" si="0"/>
        <v>41912</v>
      </c>
      <c r="T4" s="344">
        <f t="shared" si="0"/>
        <v>41639</v>
      </c>
      <c r="U4" s="344">
        <f t="shared" si="0"/>
        <v>41274</v>
      </c>
      <c r="V4" s="343">
        <f t="shared" si="0"/>
        <v>41912</v>
      </c>
      <c r="W4" s="344">
        <f t="shared" si="0"/>
        <v>41639</v>
      </c>
      <c r="X4" s="344">
        <f>+U4</f>
        <v>41274</v>
      </c>
      <c r="Y4" s="381"/>
    </row>
    <row r="5" spans="2:25" ht="12">
      <c r="B5" s="429"/>
      <c r="C5" s="430"/>
      <c r="D5" s="345" t="s">
        <v>345</v>
      </c>
      <c r="E5" s="365" t="s">
        <v>345</v>
      </c>
      <c r="F5" s="346" t="s">
        <v>345</v>
      </c>
      <c r="G5" s="345" t="s">
        <v>345</v>
      </c>
      <c r="H5" s="346" t="s">
        <v>345</v>
      </c>
      <c r="I5" s="346" t="s">
        <v>345</v>
      </c>
      <c r="J5" s="345" t="s">
        <v>345</v>
      </c>
      <c r="K5" s="346" t="s">
        <v>345</v>
      </c>
      <c r="L5" s="346" t="s">
        <v>345</v>
      </c>
      <c r="M5" s="345" t="s">
        <v>345</v>
      </c>
      <c r="N5" s="346" t="s">
        <v>345</v>
      </c>
      <c r="O5" s="346" t="s">
        <v>345</v>
      </c>
      <c r="P5" s="345" t="s">
        <v>345</v>
      </c>
      <c r="Q5" s="346" t="s">
        <v>345</v>
      </c>
      <c r="R5" s="346" t="s">
        <v>345</v>
      </c>
      <c r="S5" s="345" t="s">
        <v>345</v>
      </c>
      <c r="T5" s="346" t="s">
        <v>345</v>
      </c>
      <c r="U5" s="346" t="s">
        <v>345</v>
      </c>
      <c r="V5" s="345" t="s">
        <v>345</v>
      </c>
      <c r="W5" s="346" t="s">
        <v>345</v>
      </c>
      <c r="X5" s="346" t="s">
        <v>345</v>
      </c>
      <c r="Y5" s="381"/>
    </row>
    <row r="6" spans="2:27" ht="12">
      <c r="B6" s="347" t="s">
        <v>346</v>
      </c>
      <c r="D6" s="348">
        <f>SUM(D7:D13)</f>
        <v>630449390</v>
      </c>
      <c r="E6" s="349">
        <v>511796884</v>
      </c>
      <c r="F6" s="349">
        <v>383623404</v>
      </c>
      <c r="G6" s="348">
        <f>SUM(G7:G13)</f>
        <v>94411934</v>
      </c>
      <c r="H6" s="349">
        <v>107811492</v>
      </c>
      <c r="I6" s="349">
        <v>65350914</v>
      </c>
      <c r="J6" s="348">
        <f>SUM(J7:J13)</f>
        <v>247310676</v>
      </c>
      <c r="K6" s="349">
        <v>139953310</v>
      </c>
      <c r="L6" s="349">
        <v>188095512</v>
      </c>
      <c r="M6" s="348">
        <f>SUM(M7:M13)</f>
        <v>407680197</v>
      </c>
      <c r="N6" s="349">
        <v>321118495</v>
      </c>
      <c r="O6" s="349">
        <v>285719119</v>
      </c>
      <c r="P6" s="348">
        <f>SUM(P7:P13)</f>
        <v>145099585</v>
      </c>
      <c r="Q6" s="349">
        <v>137682054</v>
      </c>
      <c r="R6" s="349">
        <v>80363358</v>
      </c>
      <c r="S6" s="348">
        <f>SUM(S7:S13)</f>
        <v>-99397573</v>
      </c>
      <c r="T6" s="349">
        <v>-62132141</v>
      </c>
      <c r="U6" s="349">
        <v>-43533540</v>
      </c>
      <c r="V6" s="358">
        <f>SUM(V7:V13)</f>
        <v>1425554209</v>
      </c>
      <c r="W6" s="363">
        <f>SUM(W7:W13)</f>
        <v>1156230094</v>
      </c>
      <c r="X6" s="363">
        <f>SUM(X7:X13)</f>
        <v>959618767</v>
      </c>
      <c r="Y6" s="381"/>
      <c r="AA6" s="353"/>
    </row>
    <row r="7" spans="2:28" ht="12">
      <c r="B7" s="350"/>
      <c r="C7" s="351" t="s">
        <v>347</v>
      </c>
      <c r="D7" s="348">
        <v>43841367</v>
      </c>
      <c r="E7" s="352">
        <v>56780323</v>
      </c>
      <c r="F7" s="352">
        <v>6256263</v>
      </c>
      <c r="G7" s="348">
        <v>19526890</v>
      </c>
      <c r="H7" s="352">
        <v>16276593</v>
      </c>
      <c r="I7" s="352">
        <v>6613187</v>
      </c>
      <c r="J7" s="348">
        <v>106411899</v>
      </c>
      <c r="K7" s="352">
        <v>34172561</v>
      </c>
      <c r="L7" s="352">
        <v>74132078</v>
      </c>
      <c r="M7" s="348">
        <v>282600142</v>
      </c>
      <c r="N7" s="352">
        <v>227781003</v>
      </c>
      <c r="O7" s="352">
        <v>187772861</v>
      </c>
      <c r="P7" s="348">
        <v>43048324</v>
      </c>
      <c r="Q7" s="352">
        <v>39012017</v>
      </c>
      <c r="R7" s="352">
        <v>35284268</v>
      </c>
      <c r="S7" s="348">
        <v>0</v>
      </c>
      <c r="T7" s="352">
        <v>0</v>
      </c>
      <c r="U7" s="352">
        <v>0</v>
      </c>
      <c r="V7" s="358">
        <f aca="true" t="shared" si="1" ref="V7:X13">+D7+G7+J7+M7+P7+S7</f>
        <v>495428622</v>
      </c>
      <c r="W7" s="363">
        <f t="shared" si="1"/>
        <v>374022497</v>
      </c>
      <c r="X7" s="363">
        <f t="shared" si="1"/>
        <v>310058657</v>
      </c>
      <c r="Y7" s="381"/>
      <c r="Z7" s="353"/>
      <c r="AA7" s="353"/>
      <c r="AB7" s="353">
        <f>+'[1]Segmentos LN resumen'!F7-X7</f>
        <v>0</v>
      </c>
    </row>
    <row r="8" spans="2:28" ht="12">
      <c r="B8" s="350"/>
      <c r="C8" s="351" t="s">
        <v>348</v>
      </c>
      <c r="D8" s="348">
        <v>6146601</v>
      </c>
      <c r="E8" s="352">
        <v>23956079</v>
      </c>
      <c r="F8" s="352">
        <v>0</v>
      </c>
      <c r="G8" s="348">
        <v>0</v>
      </c>
      <c r="H8" s="352">
        <v>0</v>
      </c>
      <c r="I8" s="352">
        <v>0</v>
      </c>
      <c r="J8" s="348">
        <v>34919371</v>
      </c>
      <c r="K8" s="352">
        <v>26631685</v>
      </c>
      <c r="L8" s="352">
        <v>32899426</v>
      </c>
      <c r="M8" s="348">
        <v>21133566</v>
      </c>
      <c r="N8" s="352">
        <v>59041</v>
      </c>
      <c r="O8" s="352">
        <v>25067909</v>
      </c>
      <c r="P8" s="348">
        <v>0</v>
      </c>
      <c r="Q8" s="352">
        <v>121357</v>
      </c>
      <c r="R8" s="352">
        <v>51876</v>
      </c>
      <c r="S8" s="348">
        <v>0</v>
      </c>
      <c r="T8" s="352">
        <v>0</v>
      </c>
      <c r="U8" s="352">
        <v>0</v>
      </c>
      <c r="V8" s="358">
        <f t="shared" si="1"/>
        <v>62199538</v>
      </c>
      <c r="W8" s="363">
        <f t="shared" si="1"/>
        <v>50768162</v>
      </c>
      <c r="X8" s="363">
        <f t="shared" si="1"/>
        <v>58019211</v>
      </c>
      <c r="Y8" s="381"/>
      <c r="AA8" s="353"/>
      <c r="AB8" s="353">
        <f>+'[1]Segmentos LN resumen'!F8-X8</f>
        <v>0</v>
      </c>
    </row>
    <row r="9" spans="2:28" ht="12">
      <c r="B9" s="350"/>
      <c r="C9" s="351" t="s">
        <v>349</v>
      </c>
      <c r="D9" s="348">
        <v>8240924</v>
      </c>
      <c r="E9" s="352">
        <v>2104085</v>
      </c>
      <c r="F9" s="352">
        <v>5343846</v>
      </c>
      <c r="G9" s="348">
        <v>7041694</v>
      </c>
      <c r="H9" s="352">
        <v>4163710</v>
      </c>
      <c r="I9" s="352">
        <v>224900</v>
      </c>
      <c r="J9" s="348">
        <v>12011820</v>
      </c>
      <c r="K9" s="352">
        <v>12892720</v>
      </c>
      <c r="L9" s="352">
        <v>12492705</v>
      </c>
      <c r="M9" s="348">
        <v>6102994</v>
      </c>
      <c r="N9" s="352">
        <v>7825842</v>
      </c>
      <c r="O9" s="352">
        <v>7515740</v>
      </c>
      <c r="P9" s="348">
        <v>16712105</v>
      </c>
      <c r="Q9" s="352">
        <v>31126566</v>
      </c>
      <c r="R9" s="352">
        <v>4241546</v>
      </c>
      <c r="S9" s="348">
        <v>0</v>
      </c>
      <c r="T9" s="352">
        <v>0</v>
      </c>
      <c r="U9" s="352">
        <v>0</v>
      </c>
      <c r="V9" s="358">
        <f t="shared" si="1"/>
        <v>50109537</v>
      </c>
      <c r="W9" s="363">
        <f t="shared" si="1"/>
        <v>58112923</v>
      </c>
      <c r="X9" s="363">
        <f t="shared" si="1"/>
        <v>29818737</v>
      </c>
      <c r="Y9" s="381"/>
      <c r="AA9" s="353"/>
      <c r="AB9" s="353">
        <f>+'[1]Segmentos LN resumen'!F9-X9</f>
        <v>0</v>
      </c>
    </row>
    <row r="10" spans="2:28" ht="12">
      <c r="B10" s="350"/>
      <c r="C10" s="351" t="s">
        <v>350</v>
      </c>
      <c r="D10" s="348">
        <v>210619963</v>
      </c>
      <c r="E10" s="352">
        <v>145157387</v>
      </c>
      <c r="F10" s="352">
        <v>142361331</v>
      </c>
      <c r="G10" s="348">
        <v>31106886</v>
      </c>
      <c r="H10" s="352">
        <v>48084728</v>
      </c>
      <c r="I10" s="352">
        <v>19901491</v>
      </c>
      <c r="J10" s="348">
        <v>37338412</v>
      </c>
      <c r="K10" s="352">
        <v>30064544</v>
      </c>
      <c r="L10" s="352">
        <v>34854848</v>
      </c>
      <c r="M10" s="348">
        <v>70769557</v>
      </c>
      <c r="N10" s="352">
        <v>54561960</v>
      </c>
      <c r="O10" s="352">
        <v>35378529</v>
      </c>
      <c r="P10" s="348">
        <v>44894284</v>
      </c>
      <c r="Q10" s="352">
        <v>27945880</v>
      </c>
      <c r="R10" s="352">
        <v>18439139</v>
      </c>
      <c r="S10" s="348">
        <v>-173361</v>
      </c>
      <c r="T10" s="352">
        <v>278427</v>
      </c>
      <c r="U10" s="352">
        <v>801583</v>
      </c>
      <c r="V10" s="358">
        <f t="shared" si="1"/>
        <v>394555741</v>
      </c>
      <c r="W10" s="363">
        <f t="shared" si="1"/>
        <v>306092926</v>
      </c>
      <c r="X10" s="363">
        <f t="shared" si="1"/>
        <v>251736921</v>
      </c>
      <c r="Y10" s="381"/>
      <c r="AA10" s="353"/>
      <c r="AB10" s="353">
        <f>+'[1]Segmentos LN resumen'!F10-X10</f>
        <v>0</v>
      </c>
    </row>
    <row r="11" spans="2:28" ht="12">
      <c r="B11" s="350"/>
      <c r="C11" s="351" t="s">
        <v>351</v>
      </c>
      <c r="D11" s="348">
        <v>175597486</v>
      </c>
      <c r="E11" s="352">
        <v>116673985</v>
      </c>
      <c r="F11" s="352">
        <v>52329038</v>
      </c>
      <c r="G11" s="348">
        <v>27080678</v>
      </c>
      <c r="H11" s="352">
        <v>28288101</v>
      </c>
      <c r="I11" s="352">
        <v>32524660</v>
      </c>
      <c r="J11" s="348">
        <v>51957660</v>
      </c>
      <c r="K11" s="352">
        <v>33710120</v>
      </c>
      <c r="L11" s="352">
        <v>29309511</v>
      </c>
      <c r="M11" s="348">
        <v>10365838</v>
      </c>
      <c r="N11" s="352">
        <v>13527398</v>
      </c>
      <c r="O11" s="352">
        <v>15211112</v>
      </c>
      <c r="P11" s="348">
        <v>15829110</v>
      </c>
      <c r="Q11" s="352">
        <v>16361453</v>
      </c>
      <c r="R11" s="352">
        <v>9221914</v>
      </c>
      <c r="S11" s="348">
        <v>-99224212</v>
      </c>
      <c r="T11" s="352">
        <v>-62410568</v>
      </c>
      <c r="U11" s="352">
        <v>-44335123</v>
      </c>
      <c r="V11" s="358">
        <f t="shared" si="1"/>
        <v>181606560</v>
      </c>
      <c r="W11" s="363">
        <f t="shared" si="1"/>
        <v>146150489</v>
      </c>
      <c r="X11" s="363">
        <f t="shared" si="1"/>
        <v>94261112</v>
      </c>
      <c r="Y11" s="381"/>
      <c r="AA11" s="353"/>
      <c r="AB11" s="353">
        <f>+'[1]Segmentos LN resumen'!F11-X11</f>
        <v>0</v>
      </c>
    </row>
    <row r="12" spans="2:28" ht="12">
      <c r="B12" s="350"/>
      <c r="C12" s="351" t="s">
        <v>352</v>
      </c>
      <c r="D12" s="348">
        <v>42438053</v>
      </c>
      <c r="E12" s="352">
        <v>14662964</v>
      </c>
      <c r="F12" s="352">
        <v>30054549</v>
      </c>
      <c r="G12" s="348">
        <v>2625160</v>
      </c>
      <c r="H12" s="352">
        <v>3015290</v>
      </c>
      <c r="I12" s="352">
        <v>3158460</v>
      </c>
      <c r="J12" s="348">
        <v>26609</v>
      </c>
      <c r="K12" s="352">
        <v>24335</v>
      </c>
      <c r="L12" s="352">
        <v>25149</v>
      </c>
      <c r="M12" s="348">
        <v>15052986</v>
      </c>
      <c r="N12" s="352">
        <v>15841374</v>
      </c>
      <c r="O12" s="352">
        <v>13257329</v>
      </c>
      <c r="P12" s="348">
        <v>22589726</v>
      </c>
      <c r="Q12" s="352">
        <v>19731805</v>
      </c>
      <c r="R12" s="352">
        <v>12892282</v>
      </c>
      <c r="S12" s="348">
        <v>0</v>
      </c>
      <c r="T12" s="352">
        <v>0</v>
      </c>
      <c r="U12" s="352">
        <v>0</v>
      </c>
      <c r="V12" s="358">
        <f t="shared" si="1"/>
        <v>82732534</v>
      </c>
      <c r="W12" s="363">
        <f t="shared" si="1"/>
        <v>53275768</v>
      </c>
      <c r="X12" s="363">
        <f t="shared" si="1"/>
        <v>59387769</v>
      </c>
      <c r="Y12" s="381"/>
      <c r="AA12" s="353"/>
      <c r="AB12" s="353">
        <f>+'[1]Segmentos LN resumen'!F12-X12</f>
        <v>0</v>
      </c>
    </row>
    <row r="13" spans="2:28" ht="12">
      <c r="B13" s="350"/>
      <c r="C13" s="351" t="s">
        <v>353</v>
      </c>
      <c r="D13" s="348">
        <v>143564996</v>
      </c>
      <c r="E13" s="352">
        <v>152462061</v>
      </c>
      <c r="F13" s="352">
        <v>147278377</v>
      </c>
      <c r="G13" s="348">
        <v>7030626</v>
      </c>
      <c r="H13" s="352">
        <v>7983070</v>
      </c>
      <c r="I13" s="352">
        <v>2928216</v>
      </c>
      <c r="J13" s="348">
        <v>4644905</v>
      </c>
      <c r="K13" s="352">
        <v>2457345</v>
      </c>
      <c r="L13" s="352">
        <v>4381795</v>
      </c>
      <c r="M13" s="348">
        <v>1655114</v>
      </c>
      <c r="N13" s="352">
        <v>1521877</v>
      </c>
      <c r="O13" s="352">
        <v>1515639</v>
      </c>
      <c r="P13" s="348">
        <v>2026036</v>
      </c>
      <c r="Q13" s="352">
        <v>3382976</v>
      </c>
      <c r="R13" s="352">
        <v>232333</v>
      </c>
      <c r="S13" s="348">
        <v>0</v>
      </c>
      <c r="T13" s="352">
        <v>0</v>
      </c>
      <c r="U13" s="352">
        <v>0</v>
      </c>
      <c r="V13" s="358">
        <f t="shared" si="1"/>
        <v>158921677</v>
      </c>
      <c r="W13" s="363">
        <f t="shared" si="1"/>
        <v>167807329</v>
      </c>
      <c r="X13" s="363">
        <f t="shared" si="1"/>
        <v>156336360</v>
      </c>
      <c r="Y13" s="381"/>
      <c r="AA13" s="353"/>
      <c r="AB13" s="353">
        <f>+'[1]Segmentos LN resumen'!F13-X13</f>
        <v>0</v>
      </c>
    </row>
    <row r="14" spans="23:27" ht="7.5" customHeight="1">
      <c r="W14" s="361"/>
      <c r="X14" s="361"/>
      <c r="Y14" s="361"/>
      <c r="AA14" s="353"/>
    </row>
    <row r="15" spans="2:28" ht="36">
      <c r="B15" s="350"/>
      <c r="C15" s="354" t="s">
        <v>354</v>
      </c>
      <c r="D15" s="348">
        <v>0</v>
      </c>
      <c r="E15" s="352">
        <v>0</v>
      </c>
      <c r="F15" s="352">
        <v>0</v>
      </c>
      <c r="G15" s="348">
        <v>0</v>
      </c>
      <c r="H15" s="352">
        <v>0</v>
      </c>
      <c r="I15" s="352">
        <v>0</v>
      </c>
      <c r="J15" s="348">
        <v>0</v>
      </c>
      <c r="K15" s="352">
        <v>0</v>
      </c>
      <c r="L15" s="352">
        <v>0</v>
      </c>
      <c r="M15" s="348">
        <v>0</v>
      </c>
      <c r="N15" s="352">
        <v>0</v>
      </c>
      <c r="O15" s="352">
        <v>0</v>
      </c>
      <c r="P15" s="348">
        <v>0</v>
      </c>
      <c r="Q15" s="352">
        <v>0</v>
      </c>
      <c r="R15" s="352">
        <v>0</v>
      </c>
      <c r="S15" s="348">
        <v>0</v>
      </c>
      <c r="T15" s="352">
        <v>0</v>
      </c>
      <c r="U15" s="352">
        <v>0</v>
      </c>
      <c r="V15" s="358">
        <v>0</v>
      </c>
      <c r="W15" s="363">
        <v>0</v>
      </c>
      <c r="X15" s="363">
        <v>0</v>
      </c>
      <c r="Y15" s="381"/>
      <c r="AA15" s="353"/>
      <c r="AB15" s="353">
        <f>+'[1]Segmentos LN resumen'!F15-X15</f>
        <v>0</v>
      </c>
    </row>
    <row r="16" spans="23:27" ht="12">
      <c r="W16" s="361"/>
      <c r="X16" s="361"/>
      <c r="Y16" s="361"/>
      <c r="AA16" s="353"/>
    </row>
    <row r="17" spans="2:27" ht="12">
      <c r="B17" s="355" t="s">
        <v>355</v>
      </c>
      <c r="D17" s="348">
        <f>SUM(D18:D27)</f>
        <v>4470876698</v>
      </c>
      <c r="E17" s="349">
        <v>4010150837</v>
      </c>
      <c r="F17" s="349">
        <v>3806238338</v>
      </c>
      <c r="G17" s="348">
        <f>SUM(G18:G27)</f>
        <v>341797203</v>
      </c>
      <c r="H17" s="349">
        <v>328620769</v>
      </c>
      <c r="I17" s="349">
        <v>282190205</v>
      </c>
      <c r="J17" s="348">
        <f>SUM(J18:J27)</f>
        <v>519586421</v>
      </c>
      <c r="K17" s="349">
        <v>466450794</v>
      </c>
      <c r="L17" s="349">
        <v>484097928</v>
      </c>
      <c r="M17" s="348">
        <f>SUM(M18:M27)</f>
        <v>2012520774</v>
      </c>
      <c r="N17" s="349">
        <v>1712544281</v>
      </c>
      <c r="O17" s="349">
        <v>1563308503</v>
      </c>
      <c r="P17" s="348">
        <f>SUM(P18:P27)</f>
        <v>914353558</v>
      </c>
      <c r="Q17" s="349">
        <v>850389930</v>
      </c>
      <c r="R17" s="349">
        <v>786613843</v>
      </c>
      <c r="S17" s="348">
        <f>SUM(S18:S27)</f>
        <v>-1283224703</v>
      </c>
      <c r="T17" s="349">
        <v>-978261181</v>
      </c>
      <c r="U17" s="349">
        <v>-772419842</v>
      </c>
      <c r="V17" s="358">
        <f>SUM(V18:V27)</f>
        <v>6975909951</v>
      </c>
      <c r="W17" s="363">
        <f>SUM(W18:W27)</f>
        <v>6389895430</v>
      </c>
      <c r="X17" s="363">
        <f>SUM(X18:X27)</f>
        <v>6150028975</v>
      </c>
      <c r="Y17" s="381"/>
      <c r="AA17" s="353"/>
    </row>
    <row r="18" spans="2:28" ht="12">
      <c r="B18" s="350"/>
      <c r="C18" s="351" t="s">
        <v>356</v>
      </c>
      <c r="D18" s="348">
        <v>3040324</v>
      </c>
      <c r="E18" s="352">
        <v>2759880</v>
      </c>
      <c r="F18" s="352">
        <v>31436192</v>
      </c>
      <c r="G18" s="348">
        <v>30524</v>
      </c>
      <c r="H18" s="352">
        <v>34697</v>
      </c>
      <c r="I18" s="352">
        <v>108154</v>
      </c>
      <c r="J18" s="348">
        <v>1</v>
      </c>
      <c r="K18" s="352">
        <v>1</v>
      </c>
      <c r="L18" s="352">
        <v>1</v>
      </c>
      <c r="M18" s="348">
        <v>1414026</v>
      </c>
      <c r="N18" s="352">
        <v>1260169</v>
      </c>
      <c r="O18" s="352">
        <v>1236511</v>
      </c>
      <c r="P18" s="348">
        <v>20695</v>
      </c>
      <c r="Q18" s="352">
        <v>6692</v>
      </c>
      <c r="R18" s="352">
        <v>524133</v>
      </c>
      <c r="S18" s="348">
        <v>0</v>
      </c>
      <c r="T18" s="352">
        <v>0</v>
      </c>
      <c r="U18" s="352">
        <v>0</v>
      </c>
      <c r="V18" s="358">
        <f aca="true" t="shared" si="2" ref="V18:X27">+D18+G18+J18+M18+P18+S18</f>
        <v>4505570</v>
      </c>
      <c r="W18" s="363">
        <f t="shared" si="2"/>
        <v>4061439</v>
      </c>
      <c r="X18" s="363">
        <f t="shared" si="2"/>
        <v>33304991</v>
      </c>
      <c r="Y18" s="381"/>
      <c r="AA18" s="353"/>
      <c r="AB18" s="353">
        <f>+'[1]Segmentos LN resumen'!F18-X18</f>
        <v>0</v>
      </c>
    </row>
    <row r="19" spans="2:28" ht="12">
      <c r="B19" s="350"/>
      <c r="C19" s="351" t="s">
        <v>357</v>
      </c>
      <c r="D19" s="348">
        <v>42848</v>
      </c>
      <c r="E19" s="352">
        <v>41506</v>
      </c>
      <c r="F19" s="352">
        <v>41505</v>
      </c>
      <c r="G19" s="348">
        <v>1790294</v>
      </c>
      <c r="H19" s="352">
        <v>495445</v>
      </c>
      <c r="I19" s="352">
        <v>1252853</v>
      </c>
      <c r="J19" s="348">
        <v>36840072</v>
      </c>
      <c r="K19" s="352">
        <v>24179550</v>
      </c>
      <c r="L19" s="352">
        <v>24553260</v>
      </c>
      <c r="M19" s="348">
        <v>0</v>
      </c>
      <c r="N19" s="352">
        <v>0</v>
      </c>
      <c r="O19" s="352">
        <v>635776</v>
      </c>
      <c r="P19" s="348">
        <v>0</v>
      </c>
      <c r="Q19" s="352">
        <v>0</v>
      </c>
      <c r="R19" s="352">
        <v>0</v>
      </c>
      <c r="S19" s="348">
        <v>0</v>
      </c>
      <c r="T19" s="352">
        <v>-407692</v>
      </c>
      <c r="U19" s="352">
        <v>-133195</v>
      </c>
      <c r="V19" s="358">
        <f t="shared" si="2"/>
        <v>38673214</v>
      </c>
      <c r="W19" s="363">
        <f t="shared" si="2"/>
        <v>24308809</v>
      </c>
      <c r="X19" s="363">
        <f t="shared" si="2"/>
        <v>26350199</v>
      </c>
      <c r="Y19" s="381"/>
      <c r="AA19" s="353"/>
      <c r="AB19" s="353">
        <f>+'[1]Segmentos LN resumen'!F19-X19</f>
        <v>0</v>
      </c>
    </row>
    <row r="20" spans="2:28" ht="12">
      <c r="B20" s="350"/>
      <c r="C20" s="351" t="s">
        <v>358</v>
      </c>
      <c r="D20" s="348">
        <v>0</v>
      </c>
      <c r="E20" s="352">
        <v>0</v>
      </c>
      <c r="F20" s="352">
        <v>0</v>
      </c>
      <c r="G20" s="348">
        <v>165519763</v>
      </c>
      <c r="H20" s="352">
        <v>156318116</v>
      </c>
      <c r="I20" s="352">
        <v>144560890</v>
      </c>
      <c r="J20" s="348">
        <v>9240484</v>
      </c>
      <c r="K20" s="352">
        <v>7818925</v>
      </c>
      <c r="L20" s="352">
        <v>2908137</v>
      </c>
      <c r="M20" s="348">
        <v>3596026</v>
      </c>
      <c r="N20" s="352">
        <v>3509648</v>
      </c>
      <c r="O20" s="352">
        <v>3014698</v>
      </c>
      <c r="P20" s="348">
        <v>0</v>
      </c>
      <c r="Q20" s="352">
        <v>0</v>
      </c>
      <c r="R20" s="352">
        <v>0</v>
      </c>
      <c r="S20" s="348">
        <v>0</v>
      </c>
      <c r="T20" s="352">
        <v>0</v>
      </c>
      <c r="U20" s="352">
        <v>0</v>
      </c>
      <c r="V20" s="358">
        <f t="shared" si="2"/>
        <v>178356273</v>
      </c>
      <c r="W20" s="363">
        <f t="shared" si="2"/>
        <v>167646689</v>
      </c>
      <c r="X20" s="363">
        <f t="shared" si="2"/>
        <v>150483725</v>
      </c>
      <c r="Y20" s="381"/>
      <c r="AA20" s="353"/>
      <c r="AB20" s="353">
        <f>+'[1]Segmentos LN resumen'!F20-X20</f>
        <v>0</v>
      </c>
    </row>
    <row r="21" spans="2:28" ht="12">
      <c r="B21" s="350"/>
      <c r="C21" s="351" t="s">
        <v>359</v>
      </c>
      <c r="D21" s="348">
        <v>0</v>
      </c>
      <c r="E21" s="352">
        <v>0</v>
      </c>
      <c r="F21" s="352">
        <v>5712830</v>
      </c>
      <c r="G21" s="348">
        <v>0</v>
      </c>
      <c r="H21" s="352">
        <v>0</v>
      </c>
      <c r="I21" s="352">
        <v>0</v>
      </c>
      <c r="J21" s="348">
        <v>36983990</v>
      </c>
      <c r="K21" s="352">
        <v>31832066</v>
      </c>
      <c r="L21" s="352">
        <v>29806493</v>
      </c>
      <c r="M21" s="348">
        <v>0</v>
      </c>
      <c r="N21" s="352">
        <v>0</v>
      </c>
      <c r="O21" s="352">
        <v>0</v>
      </c>
      <c r="P21" s="348">
        <v>0</v>
      </c>
      <c r="Q21" s="352">
        <v>0</v>
      </c>
      <c r="R21" s="352">
        <v>0</v>
      </c>
      <c r="S21" s="348">
        <v>-36983990</v>
      </c>
      <c r="T21" s="352">
        <v>-31832066</v>
      </c>
      <c r="U21" s="352">
        <v>-35519323</v>
      </c>
      <c r="V21" s="358">
        <f t="shared" si="2"/>
        <v>0</v>
      </c>
      <c r="W21" s="363">
        <f t="shared" si="2"/>
        <v>0</v>
      </c>
      <c r="X21" s="363">
        <f t="shared" si="2"/>
        <v>0</v>
      </c>
      <c r="Y21" s="381"/>
      <c r="AA21" s="353"/>
      <c r="AB21" s="353">
        <f>+'[1]Segmentos LN resumen'!F21-X21</f>
        <v>0</v>
      </c>
    </row>
    <row r="22" spans="2:28" ht="12">
      <c r="B22" s="350"/>
      <c r="C22" s="351" t="s">
        <v>360</v>
      </c>
      <c r="D22" s="348">
        <v>1945757208</v>
      </c>
      <c r="E22" s="352">
        <v>1739823985</v>
      </c>
      <c r="F22" s="352">
        <v>1523247036</v>
      </c>
      <c r="G22" s="348">
        <v>2053559</v>
      </c>
      <c r="H22" s="352">
        <v>2402684</v>
      </c>
      <c r="I22" s="352">
        <v>2743725</v>
      </c>
      <c r="J22" s="348">
        <v>10428952</v>
      </c>
      <c r="K22" s="352">
        <v>9466233</v>
      </c>
      <c r="L22" s="352">
        <v>9072881</v>
      </c>
      <c r="M22" s="348">
        <v>0</v>
      </c>
      <c r="N22" s="352">
        <v>0</v>
      </c>
      <c r="O22" s="352">
        <v>0</v>
      </c>
      <c r="P22" s="348">
        <v>49035934</v>
      </c>
      <c r="Q22" s="352">
        <v>49498978</v>
      </c>
      <c r="R22" s="352">
        <v>51856848</v>
      </c>
      <c r="S22" s="348">
        <v>-1338929025</v>
      </c>
      <c r="T22" s="352">
        <v>-1031041733</v>
      </c>
      <c r="U22" s="352">
        <v>-822714452</v>
      </c>
      <c r="V22" s="358">
        <f t="shared" si="2"/>
        <v>668346628</v>
      </c>
      <c r="W22" s="363">
        <f t="shared" si="2"/>
        <v>770150147</v>
      </c>
      <c r="X22" s="363">
        <f t="shared" si="2"/>
        <v>764206038</v>
      </c>
      <c r="Y22" s="381"/>
      <c r="AA22" s="353"/>
      <c r="AB22" s="353">
        <f>+'[1]Segmentos LN resumen'!F22-X22</f>
        <v>0</v>
      </c>
    </row>
    <row r="23" spans="2:28" ht="12">
      <c r="B23" s="350"/>
      <c r="C23" s="351" t="s">
        <v>361</v>
      </c>
      <c r="D23" s="348">
        <v>15830899</v>
      </c>
      <c r="E23" s="352">
        <v>14551065</v>
      </c>
      <c r="F23" s="352">
        <v>12617056</v>
      </c>
      <c r="G23" s="348">
        <v>72330</v>
      </c>
      <c r="H23" s="352">
        <v>91877</v>
      </c>
      <c r="I23" s="352">
        <v>126534</v>
      </c>
      <c r="J23" s="348">
        <v>2977729</v>
      </c>
      <c r="K23" s="352">
        <v>2556250</v>
      </c>
      <c r="L23" s="352">
        <v>2647693</v>
      </c>
      <c r="M23" s="348">
        <v>25416271</v>
      </c>
      <c r="N23" s="352">
        <v>24751366</v>
      </c>
      <c r="O23" s="352">
        <v>23938624</v>
      </c>
      <c r="P23" s="348">
        <v>10712398</v>
      </c>
      <c r="Q23" s="352">
        <v>9892423</v>
      </c>
      <c r="R23" s="352">
        <v>9718479</v>
      </c>
      <c r="S23" s="348">
        <v>0</v>
      </c>
      <c r="T23" s="352">
        <v>0</v>
      </c>
      <c r="U23" s="352">
        <v>0</v>
      </c>
      <c r="V23" s="358">
        <f t="shared" si="2"/>
        <v>55009627</v>
      </c>
      <c r="W23" s="363">
        <f t="shared" si="2"/>
        <v>51842981</v>
      </c>
      <c r="X23" s="363">
        <f t="shared" si="2"/>
        <v>49048386</v>
      </c>
      <c r="Y23" s="381"/>
      <c r="AA23" s="353"/>
      <c r="AB23" s="353">
        <f>+'[1]Segmentos LN resumen'!F23-X23</f>
        <v>0</v>
      </c>
    </row>
    <row r="24" spans="2:28" ht="12">
      <c r="B24" s="350"/>
      <c r="C24" s="351" t="s">
        <v>362</v>
      </c>
      <c r="D24" s="348">
        <v>32421</v>
      </c>
      <c r="E24" s="352">
        <v>0</v>
      </c>
      <c r="F24" s="352">
        <v>0</v>
      </c>
      <c r="G24" s="348">
        <v>1385434</v>
      </c>
      <c r="H24" s="352">
        <v>1574810</v>
      </c>
      <c r="I24" s="352">
        <v>1902217</v>
      </c>
      <c r="J24" s="348">
        <v>0</v>
      </c>
      <c r="K24" s="352">
        <v>0</v>
      </c>
      <c r="L24" s="352">
        <v>0</v>
      </c>
      <c r="M24" s="348">
        <v>5685248</v>
      </c>
      <c r="N24" s="352">
        <v>5213756</v>
      </c>
      <c r="O24" s="352">
        <v>5194342</v>
      </c>
      <c r="P24" s="348">
        <v>9130144</v>
      </c>
      <c r="Q24" s="352">
        <v>8287322</v>
      </c>
      <c r="R24" s="352">
        <v>8703399</v>
      </c>
      <c r="S24" s="348">
        <v>92688312</v>
      </c>
      <c r="T24" s="352">
        <v>85020310</v>
      </c>
      <c r="U24" s="352">
        <v>85947128</v>
      </c>
      <c r="V24" s="358">
        <f t="shared" si="2"/>
        <v>108921559</v>
      </c>
      <c r="W24" s="363">
        <f t="shared" si="2"/>
        <v>100096198</v>
      </c>
      <c r="X24" s="363">
        <f t="shared" si="2"/>
        <v>101747086</v>
      </c>
      <c r="Y24" s="381"/>
      <c r="AA24" s="353"/>
      <c r="AB24" s="353">
        <f>+'[1]Segmentos LN resumen'!F24-X24</f>
        <v>0</v>
      </c>
    </row>
    <row r="25" spans="2:28" ht="12">
      <c r="B25" s="350"/>
      <c r="C25" s="351" t="s">
        <v>363</v>
      </c>
      <c r="D25" s="348">
        <v>2477182566</v>
      </c>
      <c r="E25" s="352">
        <v>2249838283</v>
      </c>
      <c r="F25" s="352">
        <v>2209465781</v>
      </c>
      <c r="G25" s="348">
        <v>164092375</v>
      </c>
      <c r="H25" s="352">
        <v>152164545</v>
      </c>
      <c r="I25" s="352">
        <v>125530800</v>
      </c>
      <c r="J25" s="348">
        <v>385557253</v>
      </c>
      <c r="K25" s="352">
        <v>352672949</v>
      </c>
      <c r="L25" s="352">
        <v>368075606</v>
      </c>
      <c r="M25" s="348">
        <v>1925557100</v>
      </c>
      <c r="N25" s="352">
        <v>1618190483</v>
      </c>
      <c r="O25" s="352">
        <v>1469930901</v>
      </c>
      <c r="P25" s="348">
        <v>845454387</v>
      </c>
      <c r="Q25" s="352">
        <v>782704515</v>
      </c>
      <c r="R25" s="352">
        <v>713971669</v>
      </c>
      <c r="S25" s="348">
        <v>0</v>
      </c>
      <c r="T25" s="352">
        <v>0</v>
      </c>
      <c r="U25" s="352">
        <v>0</v>
      </c>
      <c r="V25" s="358">
        <f t="shared" si="2"/>
        <v>5797843681</v>
      </c>
      <c r="W25" s="363">
        <f t="shared" si="2"/>
        <v>5155570775</v>
      </c>
      <c r="X25" s="363">
        <f t="shared" si="2"/>
        <v>4886974757</v>
      </c>
      <c r="Y25" s="381"/>
      <c r="AA25" s="353"/>
      <c r="AB25" s="353">
        <f>+'[1]Segmentos LN resumen'!F25-X25</f>
        <v>0</v>
      </c>
    </row>
    <row r="26" spans="2:28" ht="12">
      <c r="B26" s="350"/>
      <c r="C26" s="351" t="s">
        <v>364</v>
      </c>
      <c r="D26" s="348">
        <v>0</v>
      </c>
      <c r="E26" s="352">
        <v>0</v>
      </c>
      <c r="F26" s="352">
        <v>0</v>
      </c>
      <c r="G26" s="348">
        <v>0</v>
      </c>
      <c r="H26" s="352">
        <v>0</v>
      </c>
      <c r="I26" s="352">
        <v>0</v>
      </c>
      <c r="J26" s="348">
        <v>0</v>
      </c>
      <c r="K26" s="352">
        <v>0</v>
      </c>
      <c r="L26" s="352">
        <v>0</v>
      </c>
      <c r="M26" s="348">
        <v>0</v>
      </c>
      <c r="N26" s="352">
        <v>0</v>
      </c>
      <c r="O26" s="352">
        <v>0</v>
      </c>
      <c r="P26" s="348">
        <v>0</v>
      </c>
      <c r="Q26" s="352">
        <v>0</v>
      </c>
      <c r="R26" s="352">
        <v>0</v>
      </c>
      <c r="S26" s="348">
        <v>0</v>
      </c>
      <c r="T26" s="352">
        <v>0</v>
      </c>
      <c r="U26" s="352">
        <v>0</v>
      </c>
      <c r="V26" s="358">
        <f t="shared" si="2"/>
        <v>0</v>
      </c>
      <c r="W26" s="363">
        <f t="shared" si="2"/>
        <v>0</v>
      </c>
      <c r="X26" s="363">
        <f t="shared" si="2"/>
        <v>0</v>
      </c>
      <c r="Y26" s="381"/>
      <c r="AA26" s="353"/>
      <c r="AB26" s="353">
        <f>+'[1]Segmentos LN resumen'!F26-X26</f>
        <v>0</v>
      </c>
    </row>
    <row r="27" spans="2:28" ht="12">
      <c r="B27" s="350"/>
      <c r="C27" s="351" t="s">
        <v>365</v>
      </c>
      <c r="D27" s="348">
        <v>28990432</v>
      </c>
      <c r="E27" s="352">
        <v>3136118</v>
      </c>
      <c r="F27" s="352">
        <v>23717938</v>
      </c>
      <c r="G27" s="348">
        <v>6852924</v>
      </c>
      <c r="H27" s="352">
        <v>15538595</v>
      </c>
      <c r="I27" s="352">
        <v>5965032</v>
      </c>
      <c r="J27" s="348">
        <v>37557940</v>
      </c>
      <c r="K27" s="352">
        <v>37924820</v>
      </c>
      <c r="L27" s="352">
        <v>47033857</v>
      </c>
      <c r="M27" s="348">
        <v>50852103</v>
      </c>
      <c r="N27" s="352">
        <v>59618859</v>
      </c>
      <c r="O27" s="352">
        <v>59357651</v>
      </c>
      <c r="P27" s="348">
        <v>0</v>
      </c>
      <c r="Q27" s="352">
        <v>0</v>
      </c>
      <c r="R27" s="352">
        <v>1839315</v>
      </c>
      <c r="S27" s="348">
        <v>0</v>
      </c>
      <c r="T27" s="352">
        <v>0</v>
      </c>
      <c r="U27" s="352">
        <v>0</v>
      </c>
      <c r="V27" s="358">
        <f t="shared" si="2"/>
        <v>124253399</v>
      </c>
      <c r="W27" s="363">
        <f t="shared" si="2"/>
        <v>116218392</v>
      </c>
      <c r="X27" s="363">
        <f t="shared" si="2"/>
        <v>137913793</v>
      </c>
      <c r="Y27" s="381"/>
      <c r="AA27" s="353"/>
      <c r="AB27" s="353">
        <f>+'[1]Segmentos LN resumen'!F27-X27</f>
        <v>0</v>
      </c>
    </row>
    <row r="28" spans="23:27" ht="12">
      <c r="W28" s="361"/>
      <c r="X28" s="361"/>
      <c r="Y28" s="361"/>
      <c r="AA28" s="353"/>
    </row>
    <row r="29" spans="2:27" ht="12">
      <c r="B29" s="356" t="s">
        <v>366</v>
      </c>
      <c r="C29" s="357"/>
      <c r="D29" s="358">
        <f>+D6+D17</f>
        <v>5101326088</v>
      </c>
      <c r="E29" s="359">
        <v>4521947721</v>
      </c>
      <c r="F29" s="359">
        <v>4189861742</v>
      </c>
      <c r="G29" s="358">
        <f>+G6+G17</f>
        <v>436209137</v>
      </c>
      <c r="H29" s="359">
        <v>436432261</v>
      </c>
      <c r="I29" s="359">
        <v>347541119</v>
      </c>
      <c r="J29" s="358">
        <f>+J6+J17</f>
        <v>766897097</v>
      </c>
      <c r="K29" s="359">
        <v>606404104</v>
      </c>
      <c r="L29" s="359">
        <v>672193440</v>
      </c>
      <c r="M29" s="358">
        <f>+M6+M17</f>
        <v>2420200971</v>
      </c>
      <c r="N29" s="359">
        <v>2033662776</v>
      </c>
      <c r="O29" s="359">
        <v>1849027622</v>
      </c>
      <c r="P29" s="358">
        <f>+P6+P17</f>
        <v>1059453143</v>
      </c>
      <c r="Q29" s="359">
        <v>988071984</v>
      </c>
      <c r="R29" s="359">
        <v>866977201</v>
      </c>
      <c r="S29" s="358">
        <f>+S6+S17</f>
        <v>-1382622276</v>
      </c>
      <c r="T29" s="359">
        <v>-1040393322</v>
      </c>
      <c r="U29" s="359">
        <v>-815953382</v>
      </c>
      <c r="V29" s="358">
        <f>+V6+V17</f>
        <v>8401464160</v>
      </c>
      <c r="W29" s="359">
        <f>+W6+W17</f>
        <v>7546125524</v>
      </c>
      <c r="X29" s="359">
        <f>+X6+X17</f>
        <v>7109647742</v>
      </c>
      <c r="Y29" s="360"/>
      <c r="AA29" s="353"/>
    </row>
    <row r="31" ht="12">
      <c r="Y31" s="360"/>
    </row>
    <row r="32" ht="12">
      <c r="Y32" s="360"/>
    </row>
    <row r="33" spans="4:25" ht="24.75" customHeight="1">
      <c r="D33" s="438" t="s">
        <v>340</v>
      </c>
      <c r="E33" s="439"/>
      <c r="F33" s="439"/>
      <c r="G33" s="439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40"/>
      <c r="Y33" s="360"/>
    </row>
    <row r="34" spans="2:25" ht="30" customHeight="1">
      <c r="B34" s="420" t="s">
        <v>367</v>
      </c>
      <c r="C34" s="421"/>
      <c r="D34" s="422" t="s">
        <v>0</v>
      </c>
      <c r="E34" s="423"/>
      <c r="F34" s="424"/>
      <c r="G34" s="422" t="s">
        <v>1</v>
      </c>
      <c r="H34" s="423"/>
      <c r="I34" s="424"/>
      <c r="J34" s="422" t="s">
        <v>435</v>
      </c>
      <c r="K34" s="423"/>
      <c r="L34" s="424"/>
      <c r="M34" s="422" t="s">
        <v>2</v>
      </c>
      <c r="N34" s="423"/>
      <c r="O34" s="424"/>
      <c r="P34" s="422" t="s">
        <v>436</v>
      </c>
      <c r="Q34" s="423"/>
      <c r="R34" s="424"/>
      <c r="S34" s="422" t="s">
        <v>437</v>
      </c>
      <c r="T34" s="423"/>
      <c r="U34" s="424"/>
      <c r="V34" s="422" t="s">
        <v>343</v>
      </c>
      <c r="W34" s="423"/>
      <c r="X34" s="424"/>
      <c r="Y34" s="360"/>
    </row>
    <row r="35" spans="2:25" ht="12">
      <c r="B35" s="414" t="s">
        <v>368</v>
      </c>
      <c r="C35" s="415"/>
      <c r="D35" s="343">
        <f aca="true" t="shared" si="3" ref="D35:X35">+D4</f>
        <v>41912</v>
      </c>
      <c r="E35" s="344">
        <f t="shared" si="3"/>
        <v>41639</v>
      </c>
      <c r="F35" s="344">
        <f t="shared" si="3"/>
        <v>41274</v>
      </c>
      <c r="G35" s="343">
        <f t="shared" si="3"/>
        <v>41912</v>
      </c>
      <c r="H35" s="344">
        <f t="shared" si="3"/>
        <v>41639</v>
      </c>
      <c r="I35" s="344">
        <f t="shared" si="3"/>
        <v>41274</v>
      </c>
      <c r="J35" s="343">
        <f t="shared" si="3"/>
        <v>41912</v>
      </c>
      <c r="K35" s="344">
        <f t="shared" si="3"/>
        <v>41639</v>
      </c>
      <c r="L35" s="344">
        <f t="shared" si="3"/>
        <v>41274</v>
      </c>
      <c r="M35" s="343">
        <f t="shared" si="3"/>
        <v>41912</v>
      </c>
      <c r="N35" s="344">
        <f t="shared" si="3"/>
        <v>41639</v>
      </c>
      <c r="O35" s="344">
        <f t="shared" si="3"/>
        <v>41274</v>
      </c>
      <c r="P35" s="343">
        <f t="shared" si="3"/>
        <v>41912</v>
      </c>
      <c r="Q35" s="344">
        <f t="shared" si="3"/>
        <v>41639</v>
      </c>
      <c r="R35" s="344">
        <f t="shared" si="3"/>
        <v>41274</v>
      </c>
      <c r="S35" s="343">
        <f t="shared" si="3"/>
        <v>41912</v>
      </c>
      <c r="T35" s="344">
        <f t="shared" si="3"/>
        <v>41639</v>
      </c>
      <c r="U35" s="344">
        <f t="shared" si="3"/>
        <v>41274</v>
      </c>
      <c r="V35" s="343">
        <f t="shared" si="3"/>
        <v>41912</v>
      </c>
      <c r="W35" s="344">
        <f t="shared" si="3"/>
        <v>41639</v>
      </c>
      <c r="X35" s="344">
        <f t="shared" si="3"/>
        <v>41274</v>
      </c>
      <c r="Y35" s="360"/>
    </row>
    <row r="36" spans="2:25" ht="12">
      <c r="B36" s="416"/>
      <c r="C36" s="417"/>
      <c r="D36" s="345" t="s">
        <v>345</v>
      </c>
      <c r="E36" s="346" t="s">
        <v>345</v>
      </c>
      <c r="F36" s="346" t="s">
        <v>345</v>
      </c>
      <c r="G36" s="345" t="s">
        <v>345</v>
      </c>
      <c r="H36" s="346" t="s">
        <v>345</v>
      </c>
      <c r="I36" s="346" t="s">
        <v>345</v>
      </c>
      <c r="J36" s="345" t="s">
        <v>345</v>
      </c>
      <c r="K36" s="346" t="s">
        <v>345</v>
      </c>
      <c r="L36" s="346" t="s">
        <v>345</v>
      </c>
      <c r="M36" s="345" t="s">
        <v>345</v>
      </c>
      <c r="N36" s="346" t="s">
        <v>345</v>
      </c>
      <c r="O36" s="346" t="s">
        <v>345</v>
      </c>
      <c r="P36" s="345" t="s">
        <v>345</v>
      </c>
      <c r="Q36" s="346" t="s">
        <v>345</v>
      </c>
      <c r="R36" s="346" t="s">
        <v>345</v>
      </c>
      <c r="S36" s="345" t="s">
        <v>345</v>
      </c>
      <c r="T36" s="346" t="s">
        <v>345</v>
      </c>
      <c r="U36" s="346" t="s">
        <v>345</v>
      </c>
      <c r="V36" s="345" t="s">
        <v>345</v>
      </c>
      <c r="W36" s="346" t="s">
        <v>345</v>
      </c>
      <c r="X36" s="346" t="s">
        <v>345</v>
      </c>
      <c r="Y36" s="360"/>
    </row>
    <row r="37" spans="2:25" ht="12">
      <c r="B37" s="361" t="s">
        <v>369</v>
      </c>
      <c r="D37" s="348">
        <f>SUM(D38:D44)</f>
        <v>687354136</v>
      </c>
      <c r="E37" s="349">
        <v>668592085</v>
      </c>
      <c r="F37" s="349">
        <v>600267301</v>
      </c>
      <c r="G37" s="348">
        <f>SUM(G38:G44)</f>
        <v>371899017</v>
      </c>
      <c r="H37" s="349">
        <v>318877246</v>
      </c>
      <c r="I37" s="349">
        <v>216250046</v>
      </c>
      <c r="J37" s="348">
        <f>SUM(J38:J44)</f>
        <v>236096585</v>
      </c>
      <c r="K37" s="349">
        <v>154314125</v>
      </c>
      <c r="L37" s="349">
        <v>169123436</v>
      </c>
      <c r="M37" s="348">
        <f>SUM(M38:M44)</f>
        <v>383109263</v>
      </c>
      <c r="N37" s="349">
        <v>229570428</v>
      </c>
      <c r="O37" s="349">
        <v>179614548</v>
      </c>
      <c r="P37" s="348">
        <f>SUM(P38:P44)</f>
        <v>96631955</v>
      </c>
      <c r="Q37" s="349">
        <v>121170978</v>
      </c>
      <c r="R37" s="349">
        <v>80997177</v>
      </c>
      <c r="S37" s="348">
        <f>SUM(S38:S44)</f>
        <v>-99576466</v>
      </c>
      <c r="T37" s="349">
        <v>12105476</v>
      </c>
      <c r="U37" s="349">
        <v>-41254542</v>
      </c>
      <c r="V37" s="358">
        <f>SUM(V38:V44)</f>
        <v>1675514490</v>
      </c>
      <c r="W37" s="363">
        <f>SUM(W38:W44)</f>
        <v>1504630338</v>
      </c>
      <c r="X37" s="363">
        <f>SUM(X38:X44)</f>
        <v>1204997966</v>
      </c>
      <c r="Y37" s="360"/>
    </row>
    <row r="38" spans="2:28" ht="12">
      <c r="B38" s="350"/>
      <c r="C38" s="351" t="s">
        <v>370</v>
      </c>
      <c r="D38" s="348">
        <v>159130987</v>
      </c>
      <c r="E38" s="349">
        <v>124569707</v>
      </c>
      <c r="F38" s="349">
        <v>217913907</v>
      </c>
      <c r="G38" s="348">
        <v>192259189</v>
      </c>
      <c r="H38" s="349">
        <v>177557360</v>
      </c>
      <c r="I38" s="349">
        <v>129148163</v>
      </c>
      <c r="J38" s="348">
        <v>9838025</v>
      </c>
      <c r="K38" s="349">
        <v>7263176</v>
      </c>
      <c r="L38" s="349">
        <v>6224991</v>
      </c>
      <c r="M38" s="348">
        <v>100040451</v>
      </c>
      <c r="N38" s="349">
        <v>65753442</v>
      </c>
      <c r="O38" s="349">
        <v>29534134</v>
      </c>
      <c r="P38" s="348">
        <v>34025993</v>
      </c>
      <c r="Q38" s="349">
        <v>35770544</v>
      </c>
      <c r="R38" s="349">
        <v>27415986</v>
      </c>
      <c r="S38" s="348">
        <v>0</v>
      </c>
      <c r="T38" s="349">
        <v>0</v>
      </c>
      <c r="U38" s="349">
        <v>0</v>
      </c>
      <c r="V38" s="358">
        <f aca="true" t="shared" si="4" ref="V38:X44">+D38+G38+J38+M38+P38+S38</f>
        <v>495294645</v>
      </c>
      <c r="W38" s="363">
        <f t="shared" si="4"/>
        <v>410914229</v>
      </c>
      <c r="X38" s="363">
        <f t="shared" si="4"/>
        <v>410237181</v>
      </c>
      <c r="Y38" s="360"/>
      <c r="AB38" s="353">
        <f>+'[1]Segmentos LN resumen'!F38-X38</f>
        <v>0</v>
      </c>
    </row>
    <row r="39" spans="2:28" ht="12">
      <c r="B39" s="350"/>
      <c r="C39" s="351" t="s">
        <v>371</v>
      </c>
      <c r="D39" s="348">
        <v>160492648</v>
      </c>
      <c r="E39" s="349">
        <v>218072454</v>
      </c>
      <c r="F39" s="349">
        <v>149795330</v>
      </c>
      <c r="G39" s="348">
        <v>68723772</v>
      </c>
      <c r="H39" s="349">
        <v>54317047</v>
      </c>
      <c r="I39" s="349">
        <v>45273595</v>
      </c>
      <c r="J39" s="348">
        <v>55930812</v>
      </c>
      <c r="K39" s="349">
        <v>43068218</v>
      </c>
      <c r="L39" s="349">
        <v>37543805</v>
      </c>
      <c r="M39" s="348">
        <v>125155171</v>
      </c>
      <c r="N39" s="349">
        <v>71066492</v>
      </c>
      <c r="O39" s="349">
        <v>71999845</v>
      </c>
      <c r="P39" s="348">
        <v>49176638</v>
      </c>
      <c r="Q39" s="349">
        <v>69660662</v>
      </c>
      <c r="R39" s="349">
        <v>41946209</v>
      </c>
      <c r="S39" s="348">
        <v>-158975</v>
      </c>
      <c r="T39" s="349">
        <v>29738142</v>
      </c>
      <c r="U39" s="349">
        <v>8220091</v>
      </c>
      <c r="V39" s="358">
        <f t="shared" si="4"/>
        <v>459320066</v>
      </c>
      <c r="W39" s="363">
        <f t="shared" si="4"/>
        <v>485923015</v>
      </c>
      <c r="X39" s="363">
        <f t="shared" si="4"/>
        <v>354778875</v>
      </c>
      <c r="Y39" s="360"/>
      <c r="AB39" s="353">
        <f>+'[1]Segmentos LN resumen'!F39-X39</f>
        <v>0</v>
      </c>
    </row>
    <row r="40" spans="2:28" ht="12">
      <c r="B40" s="350"/>
      <c r="C40" s="351" t="s">
        <v>372</v>
      </c>
      <c r="D40" s="348">
        <v>306810851</v>
      </c>
      <c r="E40" s="349">
        <v>256312820</v>
      </c>
      <c r="F40" s="349">
        <v>185220102</v>
      </c>
      <c r="G40" s="348">
        <v>91750887</v>
      </c>
      <c r="H40" s="349">
        <v>73534329</v>
      </c>
      <c r="I40" s="349">
        <v>31066357</v>
      </c>
      <c r="J40" s="348">
        <v>159124713</v>
      </c>
      <c r="K40" s="349">
        <v>94607913</v>
      </c>
      <c r="L40" s="349">
        <v>111905008</v>
      </c>
      <c r="M40" s="348">
        <v>80808544</v>
      </c>
      <c r="N40" s="349">
        <v>28331191</v>
      </c>
      <c r="O40" s="349">
        <v>23917636</v>
      </c>
      <c r="P40" s="348">
        <v>2033128</v>
      </c>
      <c r="Q40" s="349">
        <v>951459</v>
      </c>
      <c r="R40" s="349">
        <v>914067</v>
      </c>
      <c r="S40" s="348">
        <v>-99417491</v>
      </c>
      <c r="T40" s="349">
        <v>-17632666</v>
      </c>
      <c r="U40" s="349">
        <v>-49474633</v>
      </c>
      <c r="V40" s="358">
        <f t="shared" si="4"/>
        <v>541110632</v>
      </c>
      <c r="W40" s="363">
        <f t="shared" si="4"/>
        <v>436105046</v>
      </c>
      <c r="X40" s="363">
        <f t="shared" si="4"/>
        <v>303548537</v>
      </c>
      <c r="Y40" s="360"/>
      <c r="AB40" s="353">
        <f>+'[1]Segmentos LN resumen'!F40-X40</f>
        <v>0</v>
      </c>
    </row>
    <row r="41" spans="2:28" ht="12">
      <c r="B41" s="350"/>
      <c r="C41" s="351" t="s">
        <v>373</v>
      </c>
      <c r="D41" s="348">
        <v>26047479</v>
      </c>
      <c r="E41" s="349">
        <v>27648806</v>
      </c>
      <c r="F41" s="349">
        <v>23476072</v>
      </c>
      <c r="G41" s="348">
        <v>3297326</v>
      </c>
      <c r="H41" s="349">
        <v>1777176</v>
      </c>
      <c r="I41" s="349">
        <v>1564413</v>
      </c>
      <c r="J41" s="348">
        <v>0</v>
      </c>
      <c r="K41" s="349">
        <v>0</v>
      </c>
      <c r="L41" s="349">
        <v>0</v>
      </c>
      <c r="M41" s="348">
        <v>19117724</v>
      </c>
      <c r="N41" s="349">
        <v>12139002</v>
      </c>
      <c r="O41" s="349">
        <v>9808093</v>
      </c>
      <c r="P41" s="348">
        <v>2723636</v>
      </c>
      <c r="Q41" s="349">
        <v>3481855</v>
      </c>
      <c r="R41" s="349">
        <v>3471748</v>
      </c>
      <c r="S41" s="348">
        <v>0</v>
      </c>
      <c r="T41" s="349">
        <v>0</v>
      </c>
      <c r="U41" s="349">
        <v>0</v>
      </c>
      <c r="V41" s="358">
        <f t="shared" si="4"/>
        <v>51186165</v>
      </c>
      <c r="W41" s="363">
        <f t="shared" si="4"/>
        <v>45046839</v>
      </c>
      <c r="X41" s="363">
        <f t="shared" si="4"/>
        <v>38320326</v>
      </c>
      <c r="Y41" s="360"/>
      <c r="AB41" s="353">
        <f>+'[1]Segmentos LN resumen'!F41-X41</f>
        <v>0</v>
      </c>
    </row>
    <row r="42" spans="2:28" ht="12">
      <c r="B42" s="350"/>
      <c r="C42" s="351" t="s">
        <v>374</v>
      </c>
      <c r="D42" s="348">
        <v>31094049</v>
      </c>
      <c r="E42" s="349">
        <v>41456080</v>
      </c>
      <c r="F42" s="349">
        <v>23323179</v>
      </c>
      <c r="G42" s="348">
        <v>11400088</v>
      </c>
      <c r="H42" s="349">
        <v>6809177</v>
      </c>
      <c r="I42" s="349">
        <v>7807388</v>
      </c>
      <c r="J42" s="348">
        <v>8079903</v>
      </c>
      <c r="K42" s="349">
        <v>6898694</v>
      </c>
      <c r="L42" s="349">
        <v>11488571</v>
      </c>
      <c r="M42" s="348">
        <v>53287248</v>
      </c>
      <c r="N42" s="349">
        <v>50014588</v>
      </c>
      <c r="O42" s="349">
        <v>42623796</v>
      </c>
      <c r="P42" s="348">
        <v>4541289</v>
      </c>
      <c r="Q42" s="349">
        <v>7706070</v>
      </c>
      <c r="R42" s="349">
        <v>4516616</v>
      </c>
      <c r="S42" s="348">
        <v>0</v>
      </c>
      <c r="T42" s="349">
        <v>0</v>
      </c>
      <c r="U42" s="349">
        <v>0</v>
      </c>
      <c r="V42" s="358">
        <f t="shared" si="4"/>
        <v>108402577</v>
      </c>
      <c r="W42" s="363">
        <f t="shared" si="4"/>
        <v>112884609</v>
      </c>
      <c r="X42" s="363">
        <f t="shared" si="4"/>
        <v>89759550</v>
      </c>
      <c r="Y42" s="360"/>
      <c r="AB42" s="353">
        <f>+'[1]Segmentos LN resumen'!F42-X42</f>
        <v>0</v>
      </c>
    </row>
    <row r="43" spans="2:28" ht="12">
      <c r="B43" s="350"/>
      <c r="C43" s="351" t="s">
        <v>375</v>
      </c>
      <c r="D43" s="348">
        <v>0</v>
      </c>
      <c r="E43" s="349">
        <v>0</v>
      </c>
      <c r="F43" s="349">
        <v>0</v>
      </c>
      <c r="G43" s="348">
        <v>0</v>
      </c>
      <c r="H43" s="349">
        <v>0</v>
      </c>
      <c r="I43" s="349">
        <v>0</v>
      </c>
      <c r="J43" s="348">
        <v>0</v>
      </c>
      <c r="K43" s="349">
        <v>0</v>
      </c>
      <c r="L43" s="349">
        <v>0</v>
      </c>
      <c r="M43" s="348">
        <v>0</v>
      </c>
      <c r="N43" s="349">
        <v>0</v>
      </c>
      <c r="O43" s="349">
        <v>0</v>
      </c>
      <c r="P43" s="348">
        <v>0</v>
      </c>
      <c r="Q43" s="349">
        <v>0</v>
      </c>
      <c r="R43" s="349">
        <v>0</v>
      </c>
      <c r="S43" s="348">
        <v>0</v>
      </c>
      <c r="T43" s="349">
        <v>0</v>
      </c>
      <c r="U43" s="349">
        <v>0</v>
      </c>
      <c r="V43" s="358">
        <f t="shared" si="4"/>
        <v>0</v>
      </c>
      <c r="W43" s="363">
        <f t="shared" si="4"/>
        <v>0</v>
      </c>
      <c r="X43" s="363">
        <f t="shared" si="4"/>
        <v>0</v>
      </c>
      <c r="Y43" s="360"/>
      <c r="AB43" s="353">
        <f>+'[1]Segmentos LN resumen'!F43-X43</f>
        <v>0</v>
      </c>
    </row>
    <row r="44" spans="2:28" ht="12">
      <c r="B44" s="350"/>
      <c r="C44" s="351" t="s">
        <v>376</v>
      </c>
      <c r="D44" s="348">
        <v>3778122</v>
      </c>
      <c r="E44" s="349">
        <v>532218</v>
      </c>
      <c r="F44" s="349">
        <v>538711</v>
      </c>
      <c r="G44" s="348">
        <v>4467755</v>
      </c>
      <c r="H44" s="349">
        <v>4882157</v>
      </c>
      <c r="I44" s="349">
        <v>1390130</v>
      </c>
      <c r="J44" s="348">
        <v>3123132</v>
      </c>
      <c r="K44" s="349">
        <v>2476124</v>
      </c>
      <c r="L44" s="349">
        <v>1961061</v>
      </c>
      <c r="M44" s="348">
        <v>4700125</v>
      </c>
      <c r="N44" s="349">
        <v>2265713</v>
      </c>
      <c r="O44" s="349">
        <v>1731044</v>
      </c>
      <c r="P44" s="348">
        <v>4131271</v>
      </c>
      <c r="Q44" s="349">
        <v>3600388</v>
      </c>
      <c r="R44" s="349">
        <v>2732551</v>
      </c>
      <c r="S44" s="348">
        <v>0</v>
      </c>
      <c r="T44" s="349">
        <v>0</v>
      </c>
      <c r="U44" s="349">
        <v>0</v>
      </c>
      <c r="V44" s="358">
        <f t="shared" si="4"/>
        <v>20200405</v>
      </c>
      <c r="W44" s="363">
        <f t="shared" si="4"/>
        <v>13756600</v>
      </c>
      <c r="X44" s="363">
        <f t="shared" si="4"/>
        <v>8353497</v>
      </c>
      <c r="Y44" s="381"/>
      <c r="AB44" s="353">
        <f>+'[1]Segmentos LN resumen'!F44-X44</f>
        <v>0</v>
      </c>
    </row>
    <row r="45" spans="22:25" ht="12">
      <c r="V45" s="361"/>
      <c r="W45" s="361"/>
      <c r="X45" s="361"/>
      <c r="Y45" s="361"/>
    </row>
    <row r="46" spans="2:28" ht="24">
      <c r="B46" s="350"/>
      <c r="C46" s="354" t="s">
        <v>377</v>
      </c>
      <c r="D46" s="348">
        <v>0</v>
      </c>
      <c r="E46" s="349">
        <v>0</v>
      </c>
      <c r="F46" s="349">
        <v>0</v>
      </c>
      <c r="G46" s="348">
        <v>0</v>
      </c>
      <c r="H46" s="349">
        <v>0</v>
      </c>
      <c r="I46" s="349">
        <v>0</v>
      </c>
      <c r="J46" s="348">
        <v>0</v>
      </c>
      <c r="K46" s="349">
        <v>0</v>
      </c>
      <c r="L46" s="349">
        <v>0</v>
      </c>
      <c r="M46" s="348">
        <v>0</v>
      </c>
      <c r="N46" s="349">
        <v>0</v>
      </c>
      <c r="O46" s="349">
        <v>0</v>
      </c>
      <c r="P46" s="348">
        <v>0</v>
      </c>
      <c r="Q46" s="349">
        <v>0</v>
      </c>
      <c r="R46" s="349">
        <v>0</v>
      </c>
      <c r="S46" s="348">
        <v>0</v>
      </c>
      <c r="T46" s="349">
        <v>0</v>
      </c>
      <c r="U46" s="349">
        <v>0</v>
      </c>
      <c r="V46" s="358">
        <v>0</v>
      </c>
      <c r="W46" s="363">
        <v>0</v>
      </c>
      <c r="X46" s="363">
        <v>0</v>
      </c>
      <c r="Y46" s="381"/>
      <c r="AB46" s="353">
        <f>+'[1]Segmentos LN resumen'!F46-X46</f>
        <v>0</v>
      </c>
    </row>
    <row r="47" spans="22:25" ht="12">
      <c r="V47" s="361"/>
      <c r="W47" s="361"/>
      <c r="X47" s="361"/>
      <c r="Y47" s="361"/>
    </row>
    <row r="48" spans="2:25" ht="12">
      <c r="B48" s="355" t="s">
        <v>378</v>
      </c>
      <c r="D48" s="348">
        <f>SUM(D49:D55)</f>
        <v>1027984213</v>
      </c>
      <c r="E48" s="349">
        <v>771344735</v>
      </c>
      <c r="F48" s="349">
        <v>871530756</v>
      </c>
      <c r="G48" s="348">
        <f>SUM(G49:G55)</f>
        <v>109612686</v>
      </c>
      <c r="H48" s="349">
        <v>104952969</v>
      </c>
      <c r="I48" s="349">
        <v>95913004</v>
      </c>
      <c r="J48" s="348">
        <f>SUM(J49:J55)</f>
        <v>27205047</v>
      </c>
      <c r="K48" s="349">
        <v>26868554</v>
      </c>
      <c r="L48" s="349">
        <v>37449700</v>
      </c>
      <c r="M48" s="348">
        <f>SUM(M49:M55)</f>
        <v>1030990663</v>
      </c>
      <c r="N48" s="349">
        <v>864631943</v>
      </c>
      <c r="O48" s="349">
        <v>757392281</v>
      </c>
      <c r="P48" s="348">
        <f>SUM(P49:P55)</f>
        <v>351470244</v>
      </c>
      <c r="Q48" s="349">
        <v>304848189</v>
      </c>
      <c r="R48" s="349">
        <v>282137010</v>
      </c>
      <c r="S48" s="348">
        <f>SUM(S49:S55)</f>
        <v>-36258558</v>
      </c>
      <c r="T48" s="349">
        <v>-32111507</v>
      </c>
      <c r="U48" s="349">
        <v>-26375868</v>
      </c>
      <c r="V48" s="358">
        <f>SUM(V49:V55)</f>
        <v>2511004295</v>
      </c>
      <c r="W48" s="363">
        <f>SUM(W49:W55)</f>
        <v>2040534883</v>
      </c>
      <c r="X48" s="363">
        <f>SUM(X49:X55)</f>
        <v>2018046883</v>
      </c>
      <c r="Y48" s="381"/>
    </row>
    <row r="49" spans="2:28" ht="12">
      <c r="B49" s="350"/>
      <c r="C49" s="351" t="s">
        <v>379</v>
      </c>
      <c r="D49" s="348">
        <v>747079091</v>
      </c>
      <c r="E49" s="349">
        <v>574924357</v>
      </c>
      <c r="F49" s="349">
        <v>649653793</v>
      </c>
      <c r="G49" s="348">
        <v>17233065</v>
      </c>
      <c r="H49" s="349">
        <v>12954207</v>
      </c>
      <c r="I49" s="349">
        <v>20701104</v>
      </c>
      <c r="J49" s="348">
        <v>20246625</v>
      </c>
      <c r="K49" s="349">
        <v>19711499</v>
      </c>
      <c r="L49" s="349">
        <v>26586073</v>
      </c>
      <c r="M49" s="348">
        <v>1003856019</v>
      </c>
      <c r="N49" s="349">
        <v>828381968</v>
      </c>
      <c r="O49" s="349">
        <v>711308825</v>
      </c>
      <c r="P49" s="348">
        <v>189447961</v>
      </c>
      <c r="Q49" s="349">
        <v>164199904</v>
      </c>
      <c r="R49" s="349">
        <v>136960660</v>
      </c>
      <c r="S49" s="348">
        <v>0</v>
      </c>
      <c r="T49" s="349">
        <v>0</v>
      </c>
      <c r="U49" s="349">
        <v>0</v>
      </c>
      <c r="V49" s="358">
        <f aca="true" t="shared" si="5" ref="V49:X55">+D49+G49+J49+M49+P49+S49</f>
        <v>1977862761</v>
      </c>
      <c r="W49" s="363">
        <f t="shared" si="5"/>
        <v>1600171935</v>
      </c>
      <c r="X49" s="363">
        <f t="shared" si="5"/>
        <v>1545210455</v>
      </c>
      <c r="Y49" s="381"/>
      <c r="AB49" s="353">
        <f>+'[1]Segmentos LN resumen'!F49-X49</f>
        <v>0</v>
      </c>
    </row>
    <row r="50" spans="2:28" ht="12">
      <c r="B50" s="350"/>
      <c r="C50" s="351" t="s">
        <v>380</v>
      </c>
      <c r="D50" s="348">
        <v>0</v>
      </c>
      <c r="E50" s="349">
        <v>0</v>
      </c>
      <c r="F50" s="349">
        <v>0</v>
      </c>
      <c r="G50" s="348">
        <v>94353</v>
      </c>
      <c r="H50" s="349">
        <v>126137</v>
      </c>
      <c r="I50" s="349">
        <v>175794</v>
      </c>
      <c r="J50" s="348">
        <v>2477</v>
      </c>
      <c r="K50" s="349">
        <v>6</v>
      </c>
      <c r="L50" s="349">
        <v>104</v>
      </c>
      <c r="M50" s="348">
        <v>0</v>
      </c>
      <c r="N50" s="349">
        <v>0</v>
      </c>
      <c r="O50" s="349">
        <v>0</v>
      </c>
      <c r="P50" s="348">
        <v>0</v>
      </c>
      <c r="Q50" s="349">
        <v>0</v>
      </c>
      <c r="R50" s="349">
        <v>0</v>
      </c>
      <c r="S50" s="348">
        <v>0</v>
      </c>
      <c r="T50" s="349">
        <v>0</v>
      </c>
      <c r="U50" s="349">
        <v>0</v>
      </c>
      <c r="V50" s="358">
        <f t="shared" si="5"/>
        <v>96830</v>
      </c>
      <c r="W50" s="363">
        <f t="shared" si="5"/>
        <v>126143</v>
      </c>
      <c r="X50" s="363">
        <f t="shared" si="5"/>
        <v>175898</v>
      </c>
      <c r="Y50" s="381"/>
      <c r="AB50" s="353">
        <f>+'[1]Segmentos LN resumen'!F50-X50</f>
        <v>0</v>
      </c>
    </row>
    <row r="51" spans="2:28" ht="12">
      <c r="B51" s="350"/>
      <c r="C51" s="351" t="s">
        <v>381</v>
      </c>
      <c r="D51" s="348">
        <v>0</v>
      </c>
      <c r="E51" s="349">
        <v>0</v>
      </c>
      <c r="F51" s="349">
        <v>0</v>
      </c>
      <c r="G51" s="348">
        <v>41594147</v>
      </c>
      <c r="H51" s="349">
        <v>36317666</v>
      </c>
      <c r="I51" s="349">
        <v>37013568</v>
      </c>
      <c r="J51" s="348">
        <v>0</v>
      </c>
      <c r="K51" s="349">
        <v>0</v>
      </c>
      <c r="L51" s="349">
        <v>0</v>
      </c>
      <c r="M51" s="348">
        <v>0</v>
      </c>
      <c r="N51" s="349">
        <v>0</v>
      </c>
      <c r="O51" s="349">
        <v>0</v>
      </c>
      <c r="P51" s="348">
        <v>0</v>
      </c>
      <c r="Q51" s="349">
        <v>0</v>
      </c>
      <c r="R51" s="349">
        <v>0</v>
      </c>
      <c r="S51" s="348">
        <v>-36810526</v>
      </c>
      <c r="T51" s="349">
        <v>-32111507</v>
      </c>
      <c r="U51" s="349">
        <v>-29899343</v>
      </c>
      <c r="V51" s="358">
        <f t="shared" si="5"/>
        <v>4783621</v>
      </c>
      <c r="W51" s="363">
        <f t="shared" si="5"/>
        <v>4206159</v>
      </c>
      <c r="X51" s="363">
        <f t="shared" si="5"/>
        <v>7114225</v>
      </c>
      <c r="Y51" s="381"/>
      <c r="AB51" s="353">
        <f>+'[1]Segmentos LN resumen'!F51-X51</f>
        <v>0</v>
      </c>
    </row>
    <row r="52" spans="2:28" ht="12">
      <c r="B52" s="350"/>
      <c r="C52" s="351" t="s">
        <v>382</v>
      </c>
      <c r="D52" s="348">
        <v>18197512</v>
      </c>
      <c r="E52" s="349">
        <v>17426844</v>
      </c>
      <c r="F52" s="349">
        <v>16545029</v>
      </c>
      <c r="G52" s="348">
        <v>0</v>
      </c>
      <c r="H52" s="349">
        <v>5389574</v>
      </c>
      <c r="I52" s="349">
        <v>0</v>
      </c>
      <c r="J52" s="348">
        <v>6575991</v>
      </c>
      <c r="K52" s="349">
        <v>6795372</v>
      </c>
      <c r="L52" s="349">
        <v>6753472</v>
      </c>
      <c r="M52" s="348">
        <v>4630019</v>
      </c>
      <c r="N52" s="349">
        <v>738840</v>
      </c>
      <c r="O52" s="349">
        <v>316755</v>
      </c>
      <c r="P52" s="348">
        <v>3694776</v>
      </c>
      <c r="Q52" s="349">
        <v>3223572</v>
      </c>
      <c r="R52" s="349">
        <v>2732195</v>
      </c>
      <c r="S52" s="348">
        <v>0</v>
      </c>
      <c r="T52" s="349">
        <v>0</v>
      </c>
      <c r="U52" s="349">
        <v>0</v>
      </c>
      <c r="V52" s="358">
        <f t="shared" si="5"/>
        <v>33098298</v>
      </c>
      <c r="W52" s="363">
        <f t="shared" si="5"/>
        <v>33574202</v>
      </c>
      <c r="X52" s="363">
        <f t="shared" si="5"/>
        <v>26347451</v>
      </c>
      <c r="Y52" s="381"/>
      <c r="AB52" s="353">
        <f>+'[1]Segmentos LN resumen'!F52-X52</f>
        <v>0</v>
      </c>
    </row>
    <row r="53" spans="2:28" ht="12">
      <c r="B53" s="350"/>
      <c r="C53" s="351" t="s">
        <v>383</v>
      </c>
      <c r="D53" s="348">
        <v>240418236</v>
      </c>
      <c r="E53" s="349">
        <v>159958131</v>
      </c>
      <c r="F53" s="349">
        <v>183446893</v>
      </c>
      <c r="G53" s="348">
        <v>11909294</v>
      </c>
      <c r="H53" s="349">
        <v>18926410</v>
      </c>
      <c r="I53" s="349">
        <v>10812791</v>
      </c>
      <c r="J53" s="348">
        <v>0</v>
      </c>
      <c r="K53" s="349">
        <v>0</v>
      </c>
      <c r="L53" s="349">
        <v>2860251</v>
      </c>
      <c r="M53" s="348">
        <v>0</v>
      </c>
      <c r="N53" s="349">
        <v>13991943</v>
      </c>
      <c r="O53" s="349">
        <v>12001108</v>
      </c>
      <c r="P53" s="348">
        <v>157633552</v>
      </c>
      <c r="Q53" s="349">
        <v>136787298</v>
      </c>
      <c r="R53" s="349">
        <v>141771503</v>
      </c>
      <c r="S53" s="348">
        <v>0</v>
      </c>
      <c r="T53" s="349">
        <v>0</v>
      </c>
      <c r="U53" s="349">
        <v>0</v>
      </c>
      <c r="V53" s="358">
        <f t="shared" si="5"/>
        <v>409961082</v>
      </c>
      <c r="W53" s="363">
        <f t="shared" si="5"/>
        <v>329663782</v>
      </c>
      <c r="X53" s="363">
        <f t="shared" si="5"/>
        <v>350892546</v>
      </c>
      <c r="Y53" s="381"/>
      <c r="AB53" s="353">
        <f>+'[1]Segmentos LN resumen'!F53-X53</f>
        <v>0</v>
      </c>
    </row>
    <row r="54" spans="2:28" ht="12">
      <c r="B54" s="350"/>
      <c r="C54" s="351" t="s">
        <v>384</v>
      </c>
      <c r="D54" s="348">
        <v>15819568</v>
      </c>
      <c r="E54" s="349">
        <v>15360428</v>
      </c>
      <c r="F54" s="349">
        <v>14482504</v>
      </c>
      <c r="G54" s="348">
        <v>3296593</v>
      </c>
      <c r="H54" s="349">
        <v>3276309</v>
      </c>
      <c r="I54" s="349">
        <v>2382287</v>
      </c>
      <c r="J54" s="348">
        <v>0</v>
      </c>
      <c r="K54" s="349">
        <v>0</v>
      </c>
      <c r="L54" s="349">
        <v>0</v>
      </c>
      <c r="M54" s="348">
        <v>22504625</v>
      </c>
      <c r="N54" s="349">
        <v>21519192</v>
      </c>
      <c r="O54" s="349">
        <v>22056756</v>
      </c>
      <c r="P54" s="348">
        <v>693955</v>
      </c>
      <c r="Q54" s="349">
        <v>637415</v>
      </c>
      <c r="R54" s="349">
        <v>672652</v>
      </c>
      <c r="S54" s="348">
        <v>0</v>
      </c>
      <c r="T54" s="349">
        <v>0</v>
      </c>
      <c r="U54" s="349">
        <v>0</v>
      </c>
      <c r="V54" s="358">
        <f t="shared" si="5"/>
        <v>42314741</v>
      </c>
      <c r="W54" s="363">
        <f t="shared" si="5"/>
        <v>40793344</v>
      </c>
      <c r="X54" s="363">
        <f t="shared" si="5"/>
        <v>39594199</v>
      </c>
      <c r="Y54" s="381"/>
      <c r="AB54" s="353">
        <f>+'[1]Segmentos LN resumen'!F54-X54</f>
        <v>0</v>
      </c>
    </row>
    <row r="55" spans="2:28" ht="12">
      <c r="B55" s="350"/>
      <c r="C55" s="351" t="s">
        <v>385</v>
      </c>
      <c r="D55" s="348">
        <v>6469806</v>
      </c>
      <c r="E55" s="349">
        <v>3674975</v>
      </c>
      <c r="F55" s="349">
        <v>7402537</v>
      </c>
      <c r="G55" s="348">
        <v>35485234</v>
      </c>
      <c r="H55" s="349">
        <v>27962666</v>
      </c>
      <c r="I55" s="349">
        <v>24827460</v>
      </c>
      <c r="J55" s="348">
        <v>379954</v>
      </c>
      <c r="K55" s="349">
        <v>361677</v>
      </c>
      <c r="L55" s="349">
        <v>1249800</v>
      </c>
      <c r="M55" s="348">
        <v>0</v>
      </c>
      <c r="N55" s="349">
        <v>0</v>
      </c>
      <c r="O55" s="349">
        <v>11708837</v>
      </c>
      <c r="P55" s="348">
        <v>0</v>
      </c>
      <c r="Q55" s="349">
        <v>0</v>
      </c>
      <c r="R55" s="349">
        <v>0</v>
      </c>
      <c r="S55" s="348">
        <v>551968</v>
      </c>
      <c r="T55" s="349">
        <v>0</v>
      </c>
      <c r="U55" s="349">
        <v>3523475</v>
      </c>
      <c r="V55" s="358">
        <f t="shared" si="5"/>
        <v>42886962</v>
      </c>
      <c r="W55" s="363">
        <f t="shared" si="5"/>
        <v>31999318</v>
      </c>
      <c r="X55" s="363">
        <f t="shared" si="5"/>
        <v>48712109</v>
      </c>
      <c r="Y55" s="381"/>
      <c r="AB55" s="353">
        <f>+'[1]Segmentos LN resumen'!F55-X55</f>
        <v>0</v>
      </c>
    </row>
    <row r="56" spans="22:25" ht="12">
      <c r="V56" s="361"/>
      <c r="W56" s="361"/>
      <c r="X56" s="361"/>
      <c r="Y56" s="361"/>
    </row>
    <row r="57" spans="2:25" ht="12">
      <c r="B57" s="355" t="s">
        <v>386</v>
      </c>
      <c r="D57" s="348">
        <f>+D58</f>
        <v>3385987739</v>
      </c>
      <c r="E57" s="349">
        <v>3082010901</v>
      </c>
      <c r="F57" s="349">
        <v>2718063685</v>
      </c>
      <c r="G57" s="348">
        <f>+G58</f>
        <v>-45302566</v>
      </c>
      <c r="H57" s="349">
        <v>12602046</v>
      </c>
      <c r="I57" s="349">
        <v>35378069</v>
      </c>
      <c r="J57" s="348">
        <f>+J58</f>
        <v>503595465</v>
      </c>
      <c r="K57" s="349">
        <v>425221425</v>
      </c>
      <c r="L57" s="349">
        <v>465620304</v>
      </c>
      <c r="M57" s="348">
        <f>+M58</f>
        <v>1006101045</v>
      </c>
      <c r="N57" s="349">
        <v>939460405</v>
      </c>
      <c r="O57" s="349">
        <v>912020793</v>
      </c>
      <c r="P57" s="348">
        <f>+P58</f>
        <v>611350944</v>
      </c>
      <c r="Q57" s="349">
        <v>562052817</v>
      </c>
      <c r="R57" s="349">
        <v>503843014</v>
      </c>
      <c r="S57" s="348">
        <f>+S58</f>
        <v>-1246787252</v>
      </c>
      <c r="T57" s="349">
        <v>-1020387291</v>
      </c>
      <c r="U57" s="349">
        <v>-748322972</v>
      </c>
      <c r="V57" s="358">
        <f>+V58</f>
        <v>4214945375</v>
      </c>
      <c r="W57" s="363">
        <f>+W58</f>
        <v>4000960303</v>
      </c>
      <c r="X57" s="363">
        <f>+X58</f>
        <v>3886602893</v>
      </c>
      <c r="Y57" s="381"/>
    </row>
    <row r="58" spans="2:25" ht="12" customHeight="1">
      <c r="B58" s="418" t="s">
        <v>387</v>
      </c>
      <c r="C58" s="419"/>
      <c r="D58" s="348">
        <f>SUM(D59:D64)</f>
        <v>3385987739</v>
      </c>
      <c r="E58" s="349">
        <v>3082010901</v>
      </c>
      <c r="F58" s="349">
        <v>2718063685</v>
      </c>
      <c r="G58" s="348">
        <f>SUM(G59:G64)</f>
        <v>-45302566</v>
      </c>
      <c r="H58" s="349">
        <v>12602046</v>
      </c>
      <c r="I58" s="349">
        <v>35378069</v>
      </c>
      <c r="J58" s="348">
        <f>SUM(J59:J64)</f>
        <v>503595465</v>
      </c>
      <c r="K58" s="349">
        <v>425221425</v>
      </c>
      <c r="L58" s="349">
        <v>465620304</v>
      </c>
      <c r="M58" s="348">
        <f>SUM(M59:M64)</f>
        <v>1006101045</v>
      </c>
      <c r="N58" s="349">
        <v>939460405</v>
      </c>
      <c r="O58" s="349">
        <v>912020793</v>
      </c>
      <c r="P58" s="348">
        <f>SUM(P59:P64)</f>
        <v>611350944</v>
      </c>
      <c r="Q58" s="349">
        <v>562052817</v>
      </c>
      <c r="R58" s="349">
        <v>503843014</v>
      </c>
      <c r="S58" s="348">
        <f>SUM(S59:S64)</f>
        <v>-1246787252</v>
      </c>
      <c r="T58" s="349">
        <v>-1020387291</v>
      </c>
      <c r="U58" s="349">
        <v>-748322972</v>
      </c>
      <c r="V58" s="358">
        <f>SUM(V59:V64)</f>
        <v>4214945375</v>
      </c>
      <c r="W58" s="363">
        <f>SUM(W59:W64)</f>
        <v>4000960303</v>
      </c>
      <c r="X58" s="363">
        <f>SUM(X59:X64)</f>
        <v>3886602893</v>
      </c>
      <c r="Y58" s="381"/>
    </row>
    <row r="59" spans="2:28" ht="12">
      <c r="B59" s="350"/>
      <c r="C59" s="351" t="s">
        <v>388</v>
      </c>
      <c r="D59" s="348">
        <v>2064042466</v>
      </c>
      <c r="E59" s="349">
        <v>1863803648</v>
      </c>
      <c r="F59" s="349">
        <v>1781799632</v>
      </c>
      <c r="G59" s="348">
        <v>66562542</v>
      </c>
      <c r="H59" s="349">
        <v>75661025</v>
      </c>
      <c r="I59" s="349">
        <v>57453398</v>
      </c>
      <c r="J59" s="348">
        <v>123330553</v>
      </c>
      <c r="K59" s="349">
        <v>111945652</v>
      </c>
      <c r="L59" s="349">
        <v>170138583</v>
      </c>
      <c r="M59" s="348">
        <v>180156620</v>
      </c>
      <c r="N59" s="349">
        <v>165215801</v>
      </c>
      <c r="O59" s="349">
        <v>164600583</v>
      </c>
      <c r="P59" s="348">
        <v>222599599</v>
      </c>
      <c r="Q59" s="349">
        <v>201643413</v>
      </c>
      <c r="R59" s="349">
        <v>186073314</v>
      </c>
      <c r="S59" s="348">
        <v>-1186745644</v>
      </c>
      <c r="T59" s="349">
        <v>-958973815</v>
      </c>
      <c r="U59" s="349">
        <v>-871893592</v>
      </c>
      <c r="V59" s="358">
        <f aca="true" t="shared" si="6" ref="V59:X64">+D59+G59+J59+M59+P59+S59</f>
        <v>1469946136</v>
      </c>
      <c r="W59" s="363">
        <f t="shared" si="6"/>
        <v>1459295724</v>
      </c>
      <c r="X59" s="363">
        <f t="shared" si="6"/>
        <v>1488171918</v>
      </c>
      <c r="Y59" s="381"/>
      <c r="AB59" s="353">
        <f>+'[1]Segmentos LN resumen'!F59-X59</f>
        <v>0</v>
      </c>
    </row>
    <row r="60" spans="2:28" ht="12">
      <c r="B60" s="350"/>
      <c r="C60" s="351" t="s">
        <v>389</v>
      </c>
      <c r="D60" s="348">
        <v>1381421929</v>
      </c>
      <c r="E60" s="349">
        <v>1446722329</v>
      </c>
      <c r="F60" s="349">
        <v>1093192232</v>
      </c>
      <c r="G60" s="348">
        <v>-88409991</v>
      </c>
      <c r="H60" s="349">
        <v>-64632839</v>
      </c>
      <c r="I60" s="349">
        <v>-13873002</v>
      </c>
      <c r="J60" s="348">
        <v>147695115</v>
      </c>
      <c r="K60" s="349">
        <v>171051337</v>
      </c>
      <c r="L60" s="349">
        <v>176225150</v>
      </c>
      <c r="M60" s="348">
        <v>574796844</v>
      </c>
      <c r="N60" s="349">
        <v>543834488</v>
      </c>
      <c r="O60" s="349">
        <v>524280383</v>
      </c>
      <c r="P60" s="348">
        <v>145130994</v>
      </c>
      <c r="Q60" s="349">
        <v>134872574</v>
      </c>
      <c r="R60" s="349">
        <v>75744989</v>
      </c>
      <c r="S60" s="348">
        <v>-80709791</v>
      </c>
      <c r="T60" s="349">
        <v>-168829313</v>
      </c>
      <c r="U60" s="349">
        <v>34872108</v>
      </c>
      <c r="V60" s="358">
        <f t="shared" si="6"/>
        <v>2079925100</v>
      </c>
      <c r="W60" s="363">
        <f t="shared" si="6"/>
        <v>2063018576</v>
      </c>
      <c r="X60" s="363">
        <f t="shared" si="6"/>
        <v>1890441860</v>
      </c>
      <c r="Y60" s="381"/>
      <c r="AB60" s="353">
        <f>+'[1]Segmentos LN resumen'!F60-X60</f>
        <v>0</v>
      </c>
    </row>
    <row r="61" spans="2:28" ht="12">
      <c r="B61" s="350"/>
      <c r="C61" s="351" t="s">
        <v>390</v>
      </c>
      <c r="D61" s="348">
        <v>206008557</v>
      </c>
      <c r="E61" s="349">
        <v>206008557</v>
      </c>
      <c r="F61" s="349">
        <v>206008557</v>
      </c>
      <c r="G61" s="348">
        <v>0</v>
      </c>
      <c r="H61" s="349">
        <v>0</v>
      </c>
      <c r="I61" s="349">
        <v>0</v>
      </c>
      <c r="J61" s="348">
        <v>0</v>
      </c>
      <c r="K61" s="349">
        <v>0</v>
      </c>
      <c r="L61" s="349">
        <v>0</v>
      </c>
      <c r="M61" s="348">
        <v>0</v>
      </c>
      <c r="N61" s="349">
        <v>0</v>
      </c>
      <c r="O61" s="349">
        <v>0</v>
      </c>
      <c r="P61" s="348">
        <v>553868</v>
      </c>
      <c r="Q61" s="349">
        <v>501725</v>
      </c>
      <c r="R61" s="349">
        <v>0</v>
      </c>
      <c r="S61" s="348">
        <v>0</v>
      </c>
      <c r="T61" s="349">
        <v>0</v>
      </c>
      <c r="U61" s="349">
        <v>0</v>
      </c>
      <c r="V61" s="358">
        <f t="shared" si="6"/>
        <v>206562425</v>
      </c>
      <c r="W61" s="363">
        <f t="shared" si="6"/>
        <v>206510282</v>
      </c>
      <c r="X61" s="363">
        <f t="shared" si="6"/>
        <v>206008557</v>
      </c>
      <c r="Y61" s="381"/>
      <c r="AB61" s="353">
        <f>+'[1]Segmentos LN resumen'!F61-X61</f>
        <v>0</v>
      </c>
    </row>
    <row r="62" spans="2:28" ht="12" customHeight="1" hidden="1">
      <c r="B62" s="350"/>
      <c r="C62" s="351" t="s">
        <v>391</v>
      </c>
      <c r="D62" s="348">
        <v>0</v>
      </c>
      <c r="E62" s="349">
        <v>0</v>
      </c>
      <c r="F62" s="349">
        <v>0</v>
      </c>
      <c r="G62" s="348">
        <v>0</v>
      </c>
      <c r="H62" s="349">
        <v>0</v>
      </c>
      <c r="I62" s="349">
        <v>0</v>
      </c>
      <c r="J62" s="348">
        <v>0</v>
      </c>
      <c r="K62" s="349">
        <v>0</v>
      </c>
      <c r="L62" s="349">
        <v>0</v>
      </c>
      <c r="M62" s="348">
        <v>0</v>
      </c>
      <c r="N62" s="349">
        <v>0</v>
      </c>
      <c r="O62" s="349">
        <v>0</v>
      </c>
      <c r="P62" s="348">
        <v>0</v>
      </c>
      <c r="Q62" s="349">
        <v>0</v>
      </c>
      <c r="R62" s="349">
        <v>0</v>
      </c>
      <c r="S62" s="348">
        <v>0</v>
      </c>
      <c r="T62" s="349">
        <v>0</v>
      </c>
      <c r="U62" s="349">
        <v>0</v>
      </c>
      <c r="V62" s="358">
        <f t="shared" si="6"/>
        <v>0</v>
      </c>
      <c r="W62" s="363">
        <f t="shared" si="6"/>
        <v>0</v>
      </c>
      <c r="X62" s="363">
        <f t="shared" si="6"/>
        <v>0</v>
      </c>
      <c r="Y62" s="381"/>
      <c r="AB62" s="353">
        <f>+'[1]Segmentos LN resumen'!F62-X62</f>
        <v>0</v>
      </c>
    </row>
    <row r="63" spans="2:28" ht="12" customHeight="1" hidden="1">
      <c r="B63" s="350"/>
      <c r="C63" s="351" t="s">
        <v>392</v>
      </c>
      <c r="D63" s="348">
        <v>0</v>
      </c>
      <c r="E63" s="349">
        <v>0</v>
      </c>
      <c r="F63" s="349">
        <v>0</v>
      </c>
      <c r="G63" s="348">
        <v>0</v>
      </c>
      <c r="H63" s="349">
        <v>0</v>
      </c>
      <c r="I63" s="349">
        <v>0</v>
      </c>
      <c r="J63" s="348">
        <v>0</v>
      </c>
      <c r="K63" s="349">
        <v>0</v>
      </c>
      <c r="L63" s="349">
        <v>0</v>
      </c>
      <c r="M63" s="348">
        <v>0</v>
      </c>
      <c r="N63" s="349">
        <v>0</v>
      </c>
      <c r="O63" s="349">
        <v>0</v>
      </c>
      <c r="P63" s="348">
        <v>0</v>
      </c>
      <c r="Q63" s="349">
        <v>0</v>
      </c>
      <c r="R63" s="349">
        <v>0</v>
      </c>
      <c r="S63" s="348">
        <v>0</v>
      </c>
      <c r="T63" s="349">
        <v>0</v>
      </c>
      <c r="U63" s="349">
        <v>0</v>
      </c>
      <c r="V63" s="358">
        <f t="shared" si="6"/>
        <v>0</v>
      </c>
      <c r="W63" s="363">
        <f t="shared" si="6"/>
        <v>0</v>
      </c>
      <c r="X63" s="363">
        <f t="shared" si="6"/>
        <v>0</v>
      </c>
      <c r="Y63" s="381"/>
      <c r="AB63" s="353">
        <f>+'[1]Segmentos LN resumen'!F63-X63</f>
        <v>0</v>
      </c>
    </row>
    <row r="64" spans="2:28" ht="12">
      <c r="B64" s="350"/>
      <c r="C64" s="351" t="s">
        <v>393</v>
      </c>
      <c r="D64" s="348">
        <v>-265485213</v>
      </c>
      <c r="E64" s="349">
        <v>-434523633</v>
      </c>
      <c r="F64" s="349">
        <v>-362936736</v>
      </c>
      <c r="G64" s="348">
        <v>-23455117</v>
      </c>
      <c r="H64" s="349">
        <v>1573860</v>
      </c>
      <c r="I64" s="349">
        <v>-8202327</v>
      </c>
      <c r="J64" s="348">
        <v>232569797</v>
      </c>
      <c r="K64" s="349">
        <v>142224436</v>
      </c>
      <c r="L64" s="349">
        <v>119256571</v>
      </c>
      <c r="M64" s="348">
        <v>251147581</v>
      </c>
      <c r="N64" s="349">
        <v>230410116</v>
      </c>
      <c r="O64" s="349">
        <v>223139827</v>
      </c>
      <c r="P64" s="348">
        <v>243066483</v>
      </c>
      <c r="Q64" s="349">
        <v>225035105</v>
      </c>
      <c r="R64" s="349">
        <v>242024711</v>
      </c>
      <c r="S64" s="348">
        <v>20668183</v>
      </c>
      <c r="T64" s="349">
        <v>107415837</v>
      </c>
      <c r="U64" s="349">
        <v>88698512</v>
      </c>
      <c r="V64" s="358">
        <f t="shared" si="6"/>
        <v>458511714</v>
      </c>
      <c r="W64" s="363">
        <f t="shared" si="6"/>
        <v>272135721</v>
      </c>
      <c r="X64" s="363">
        <f t="shared" si="6"/>
        <v>301980558</v>
      </c>
      <c r="Y64" s="381"/>
      <c r="AB64" s="353">
        <f>+'[1]Segmentos LN resumen'!F64-X64</f>
        <v>0</v>
      </c>
    </row>
    <row r="66" spans="2:28" ht="12">
      <c r="B66" s="356" t="s">
        <v>394</v>
      </c>
      <c r="C66" s="351"/>
      <c r="D66" s="348">
        <v>0</v>
      </c>
      <c r="E66" s="349">
        <v>0</v>
      </c>
      <c r="F66" s="349">
        <v>0</v>
      </c>
      <c r="G66" s="348">
        <v>0</v>
      </c>
      <c r="H66" s="349">
        <v>0</v>
      </c>
      <c r="I66" s="349">
        <v>0</v>
      </c>
      <c r="J66" s="348">
        <v>0</v>
      </c>
      <c r="K66" s="349">
        <v>0</v>
      </c>
      <c r="L66" s="349">
        <v>0</v>
      </c>
      <c r="M66" s="348">
        <v>0</v>
      </c>
      <c r="N66" s="349">
        <v>0</v>
      </c>
      <c r="O66" s="349">
        <v>0</v>
      </c>
      <c r="P66" s="348">
        <v>0</v>
      </c>
      <c r="Q66" s="349">
        <v>0</v>
      </c>
      <c r="R66" s="349">
        <v>0</v>
      </c>
      <c r="S66" s="348">
        <v>0</v>
      </c>
      <c r="T66" s="349">
        <v>0</v>
      </c>
      <c r="U66" s="349">
        <v>0</v>
      </c>
      <c r="V66" s="358">
        <v>0</v>
      </c>
      <c r="W66" s="363">
        <v>0</v>
      </c>
      <c r="X66" s="363">
        <v>0</v>
      </c>
      <c r="Y66" s="381"/>
      <c r="AB66" s="353">
        <f>+'[1]Segmentos LN resumen'!F66-X66</f>
        <v>0</v>
      </c>
    </row>
    <row r="67" spans="22:25" ht="12">
      <c r="V67" s="361"/>
      <c r="W67" s="361"/>
      <c r="X67" s="361"/>
      <c r="Y67" s="361"/>
    </row>
    <row r="68" spans="2:28" ht="12">
      <c r="B68" s="362" t="s">
        <v>395</v>
      </c>
      <c r="C68" s="357"/>
      <c r="D68" s="358">
        <f>+D57+D48+D37</f>
        <v>5101326088</v>
      </c>
      <c r="E68" s="363">
        <v>4521947721</v>
      </c>
      <c r="F68" s="363">
        <v>4189861742</v>
      </c>
      <c r="G68" s="358">
        <f>+G57+G48+G37</f>
        <v>436209137</v>
      </c>
      <c r="H68" s="363">
        <v>436432261</v>
      </c>
      <c r="I68" s="363">
        <v>347541119</v>
      </c>
      <c r="J68" s="358">
        <f>+J57+J48+J37</f>
        <v>766897097</v>
      </c>
      <c r="K68" s="363">
        <v>606404104</v>
      </c>
      <c r="L68" s="363">
        <v>672193440</v>
      </c>
      <c r="M68" s="358">
        <f>+M57+M48+M37</f>
        <v>2420200971</v>
      </c>
      <c r="N68" s="363">
        <v>2033662776</v>
      </c>
      <c r="O68" s="363">
        <v>1849027622</v>
      </c>
      <c r="P68" s="358">
        <f>+P57+P48+P37</f>
        <v>1059453143</v>
      </c>
      <c r="Q68" s="363">
        <v>988071984</v>
      </c>
      <c r="R68" s="363">
        <v>866977201</v>
      </c>
      <c r="S68" s="358">
        <f>+S57+S48+S37</f>
        <v>-1382622276</v>
      </c>
      <c r="T68" s="363">
        <v>-1040393322</v>
      </c>
      <c r="U68" s="363">
        <v>-815953382</v>
      </c>
      <c r="V68" s="358">
        <f>+V57+V48+V37</f>
        <v>8401464160</v>
      </c>
      <c r="W68" s="363">
        <f>+W57+W48+W37</f>
        <v>7546125524</v>
      </c>
      <c r="X68" s="363">
        <f>+X57+X48+X37</f>
        <v>7109647742</v>
      </c>
      <c r="Y68" s="381"/>
      <c r="AB68" s="353">
        <f>+'[1]Segmentos LN resumen'!F68-X68</f>
        <v>0</v>
      </c>
    </row>
    <row r="69" spans="4:25" ht="12">
      <c r="D69" s="353">
        <f aca="true" t="shared" si="7" ref="D69:X69">+D29-D68</f>
        <v>0</v>
      </c>
      <c r="E69" s="353">
        <f t="shared" si="7"/>
        <v>0</v>
      </c>
      <c r="F69" s="353">
        <f t="shared" si="7"/>
        <v>0</v>
      </c>
      <c r="G69" s="353">
        <f t="shared" si="7"/>
        <v>0</v>
      </c>
      <c r="H69" s="353">
        <f t="shared" si="7"/>
        <v>0</v>
      </c>
      <c r="I69" s="353">
        <f t="shared" si="7"/>
        <v>0</v>
      </c>
      <c r="J69" s="353">
        <f t="shared" si="7"/>
        <v>0</v>
      </c>
      <c r="K69" s="353">
        <f t="shared" si="7"/>
        <v>0</v>
      </c>
      <c r="L69" s="353">
        <f t="shared" si="7"/>
        <v>0</v>
      </c>
      <c r="M69" s="353">
        <f t="shared" si="7"/>
        <v>0</v>
      </c>
      <c r="N69" s="353">
        <f t="shared" si="7"/>
        <v>0</v>
      </c>
      <c r="O69" s="353">
        <f t="shared" si="7"/>
        <v>0</v>
      </c>
      <c r="P69" s="353">
        <f t="shared" si="7"/>
        <v>0</v>
      </c>
      <c r="Q69" s="353">
        <f t="shared" si="7"/>
        <v>0</v>
      </c>
      <c r="R69" s="353">
        <f t="shared" si="7"/>
        <v>0</v>
      </c>
      <c r="S69" s="353">
        <f t="shared" si="7"/>
        <v>0</v>
      </c>
      <c r="T69" s="353">
        <f t="shared" si="7"/>
        <v>0</v>
      </c>
      <c r="U69" s="353">
        <f t="shared" si="7"/>
        <v>0</v>
      </c>
      <c r="V69" s="353">
        <f t="shared" si="7"/>
        <v>0</v>
      </c>
      <c r="W69" s="353">
        <f t="shared" si="7"/>
        <v>0</v>
      </c>
      <c r="X69" s="353">
        <f t="shared" si="7"/>
        <v>0</v>
      </c>
      <c r="Y69" s="353"/>
    </row>
    <row r="70" spans="4:25" ht="12">
      <c r="D70" s="353"/>
      <c r="E70" s="353"/>
      <c r="F70" s="353"/>
      <c r="G70" s="353"/>
      <c r="H70" s="353"/>
      <c r="I70" s="353"/>
      <c r="J70" s="353"/>
      <c r="K70" s="353"/>
      <c r="L70" s="353"/>
      <c r="M70" s="353"/>
      <c r="N70" s="353"/>
      <c r="O70" s="353"/>
      <c r="P70" s="353"/>
      <c r="Q70" s="353"/>
      <c r="R70" s="353"/>
      <c r="S70" s="353"/>
      <c r="T70" s="353"/>
      <c r="U70" s="353"/>
      <c r="V70" s="353"/>
      <c r="W70" s="353"/>
      <c r="X70" s="353"/>
      <c r="Y70" s="353"/>
    </row>
    <row r="71" spans="4:24" ht="22.5" customHeight="1">
      <c r="D71" s="438" t="s">
        <v>340</v>
      </c>
      <c r="E71" s="439"/>
      <c r="F71" s="439"/>
      <c r="G71" s="439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  <c r="T71" s="439"/>
      <c r="U71" s="439"/>
      <c r="V71" s="439"/>
      <c r="W71" s="439"/>
      <c r="X71" s="440"/>
    </row>
    <row r="72" spans="2:24" ht="30.75" customHeight="1">
      <c r="B72" s="420" t="s">
        <v>367</v>
      </c>
      <c r="C72" s="421"/>
      <c r="D72" s="422" t="s">
        <v>0</v>
      </c>
      <c r="E72" s="423"/>
      <c r="F72" s="424"/>
      <c r="G72" s="422" t="s">
        <v>1</v>
      </c>
      <c r="H72" s="423"/>
      <c r="I72" s="424"/>
      <c r="J72" s="422" t="s">
        <v>435</v>
      </c>
      <c r="K72" s="423"/>
      <c r="L72" s="424"/>
      <c r="M72" s="422" t="s">
        <v>2</v>
      </c>
      <c r="N72" s="423"/>
      <c r="O72" s="424"/>
      <c r="P72" s="422" t="s">
        <v>436</v>
      </c>
      <c r="Q72" s="423"/>
      <c r="R72" s="424"/>
      <c r="S72" s="422" t="s">
        <v>437</v>
      </c>
      <c r="T72" s="423"/>
      <c r="U72" s="424"/>
      <c r="V72" s="422" t="s">
        <v>343</v>
      </c>
      <c r="W72" s="423"/>
      <c r="X72" s="424"/>
    </row>
    <row r="73" spans="2:24" ht="12">
      <c r="B73" s="414" t="s">
        <v>396</v>
      </c>
      <c r="C73" s="415"/>
      <c r="D73" s="343">
        <f>+D35</f>
        <v>41912</v>
      </c>
      <c r="E73" s="344">
        <f>+'[1]Segmentos pais'!E73</f>
        <v>41547</v>
      </c>
      <c r="F73" s="344">
        <f>+'[1]Segmentos pais'!F73</f>
        <v>41274</v>
      </c>
      <c r="G73" s="343">
        <f>+G35</f>
        <v>41912</v>
      </c>
      <c r="H73" s="344">
        <f>+E73</f>
        <v>41547</v>
      </c>
      <c r="I73" s="344">
        <f>+'[1]Segmentos pais'!I73</f>
        <v>41274</v>
      </c>
      <c r="J73" s="343">
        <f>+J35</f>
        <v>41912</v>
      </c>
      <c r="K73" s="344">
        <f>+H73</f>
        <v>41547</v>
      </c>
      <c r="L73" s="344">
        <f>+'[1]Segmentos pais'!L73</f>
        <v>41274</v>
      </c>
      <c r="M73" s="343">
        <f>+M35</f>
        <v>41912</v>
      </c>
      <c r="N73" s="344">
        <f>+K73</f>
        <v>41547</v>
      </c>
      <c r="O73" s="344">
        <f>+'[1]Segmentos pais'!O73</f>
        <v>41274</v>
      </c>
      <c r="P73" s="343">
        <f>+P35</f>
        <v>41912</v>
      </c>
      <c r="Q73" s="344">
        <f>+N73</f>
        <v>41547</v>
      </c>
      <c r="R73" s="344">
        <f>+'[1]Segmentos pais'!R73</f>
        <v>41274</v>
      </c>
      <c r="S73" s="386">
        <f>+S35</f>
        <v>41912</v>
      </c>
      <c r="T73" s="344">
        <f>+Q73</f>
        <v>41547</v>
      </c>
      <c r="U73" s="344">
        <f>+'[1]Segmentos pais'!U73</f>
        <v>41274</v>
      </c>
      <c r="V73" s="343">
        <f>+V35</f>
        <v>41912</v>
      </c>
      <c r="W73" s="344">
        <f>+Q73</f>
        <v>41547</v>
      </c>
      <c r="X73" s="344"/>
    </row>
    <row r="74" spans="2:24" ht="12">
      <c r="B74" s="416"/>
      <c r="C74" s="417"/>
      <c r="D74" s="364" t="s">
        <v>345</v>
      </c>
      <c r="E74" s="365" t="s">
        <v>345</v>
      </c>
      <c r="F74" s="365" t="s">
        <v>345</v>
      </c>
      <c r="G74" s="364" t="s">
        <v>345</v>
      </c>
      <c r="H74" s="365" t="s">
        <v>345</v>
      </c>
      <c r="I74" s="365" t="s">
        <v>345</v>
      </c>
      <c r="J74" s="364" t="s">
        <v>345</v>
      </c>
      <c r="K74" s="365" t="s">
        <v>345</v>
      </c>
      <c r="L74" s="365" t="s">
        <v>345</v>
      </c>
      <c r="M74" s="364" t="s">
        <v>345</v>
      </c>
      <c r="N74" s="365" t="s">
        <v>345</v>
      </c>
      <c r="O74" s="365" t="s">
        <v>345</v>
      </c>
      <c r="P74" s="364" t="s">
        <v>345</v>
      </c>
      <c r="Q74" s="365"/>
      <c r="R74" s="365" t="s">
        <v>345</v>
      </c>
      <c r="S74" s="387" t="s">
        <v>345</v>
      </c>
      <c r="T74" s="365" t="s">
        <v>345</v>
      </c>
      <c r="U74" s="365" t="s">
        <v>345</v>
      </c>
      <c r="V74" s="364" t="s">
        <v>345</v>
      </c>
      <c r="W74" s="365" t="s">
        <v>345</v>
      </c>
      <c r="X74" s="365"/>
    </row>
    <row r="75" spans="2:28" ht="12">
      <c r="B75" s="362" t="s">
        <v>397</v>
      </c>
      <c r="C75" s="366"/>
      <c r="D75" s="368">
        <f>+D76+D80</f>
        <v>879117254</v>
      </c>
      <c r="E75" s="367">
        <f aca="true" t="shared" si="8" ref="E75:V75">+E76+E80</f>
        <v>690880968</v>
      </c>
      <c r="F75" s="368">
        <f t="shared" si="8"/>
        <v>0</v>
      </c>
      <c r="G75" s="368">
        <f t="shared" si="8"/>
        <v>120647882</v>
      </c>
      <c r="H75" s="367">
        <f t="shared" si="8"/>
        <v>106029963</v>
      </c>
      <c r="I75" s="368">
        <f t="shared" si="8"/>
        <v>0</v>
      </c>
      <c r="J75" s="368">
        <f t="shared" si="8"/>
        <v>336709061</v>
      </c>
      <c r="K75" s="367">
        <f t="shared" si="8"/>
        <v>259787717</v>
      </c>
      <c r="L75" s="368">
        <f t="shared" si="8"/>
        <v>0</v>
      </c>
      <c r="M75" s="368">
        <f t="shared" si="8"/>
        <v>588374632</v>
      </c>
      <c r="N75" s="367">
        <f t="shared" si="8"/>
        <v>476845345</v>
      </c>
      <c r="O75" s="368">
        <f t="shared" si="8"/>
        <v>0</v>
      </c>
      <c r="P75" s="368">
        <f t="shared" si="8"/>
        <v>293940201</v>
      </c>
      <c r="Q75" s="367">
        <f t="shared" si="8"/>
        <v>220908365</v>
      </c>
      <c r="R75" s="368">
        <f t="shared" si="8"/>
        <v>0</v>
      </c>
      <c r="S75" s="368">
        <f t="shared" si="8"/>
        <v>-276346</v>
      </c>
      <c r="T75" s="367">
        <f t="shared" si="8"/>
        <v>-353237</v>
      </c>
      <c r="U75" s="368">
        <f t="shared" si="8"/>
        <v>0</v>
      </c>
      <c r="V75" s="368">
        <f t="shared" si="8"/>
        <v>2218512684</v>
      </c>
      <c r="W75" s="367">
        <f>+W76+W80</f>
        <v>1754099121</v>
      </c>
      <c r="X75" s="367">
        <f>+X76+X80</f>
        <v>0</v>
      </c>
      <c r="AB75" s="353">
        <f>+'[1]Segmentos LN resumen'!F75-X75</f>
        <v>0</v>
      </c>
    </row>
    <row r="76" spans="2:28" ht="12">
      <c r="B76" s="369"/>
      <c r="C76" s="354" t="s">
        <v>398</v>
      </c>
      <c r="D76" s="368">
        <f>SUM(D77:D79)</f>
        <v>863271140</v>
      </c>
      <c r="E76" s="367">
        <f aca="true" t="shared" si="9" ref="E76:V76">SUM(E77:E79)</f>
        <v>688770144</v>
      </c>
      <c r="F76" s="368">
        <f t="shared" si="9"/>
        <v>0</v>
      </c>
      <c r="G76" s="368">
        <f t="shared" si="9"/>
        <v>92269078</v>
      </c>
      <c r="H76" s="367">
        <f t="shared" si="9"/>
        <v>89976256</v>
      </c>
      <c r="I76" s="368">
        <f t="shared" si="9"/>
        <v>0</v>
      </c>
      <c r="J76" s="368">
        <f t="shared" si="9"/>
        <v>336709061</v>
      </c>
      <c r="K76" s="367">
        <f t="shared" si="9"/>
        <v>259787717</v>
      </c>
      <c r="L76" s="368">
        <f t="shared" si="9"/>
        <v>0</v>
      </c>
      <c r="M76" s="368">
        <f t="shared" si="9"/>
        <v>586835360</v>
      </c>
      <c r="N76" s="367">
        <f t="shared" si="9"/>
        <v>476410622</v>
      </c>
      <c r="O76" s="368">
        <f t="shared" si="9"/>
        <v>0</v>
      </c>
      <c r="P76" s="368">
        <f t="shared" si="9"/>
        <v>287385365</v>
      </c>
      <c r="Q76" s="367">
        <f t="shared" si="9"/>
        <v>215075540</v>
      </c>
      <c r="R76" s="368">
        <f t="shared" si="9"/>
        <v>0</v>
      </c>
      <c r="S76" s="368">
        <f t="shared" si="9"/>
        <v>-264681</v>
      </c>
      <c r="T76" s="367">
        <f t="shared" si="9"/>
        <v>-347058</v>
      </c>
      <c r="U76" s="368">
        <f t="shared" si="9"/>
        <v>0</v>
      </c>
      <c r="V76" s="368">
        <f t="shared" si="9"/>
        <v>2166205323</v>
      </c>
      <c r="W76" s="367">
        <f>SUM(W77:W79)</f>
        <v>1729673221</v>
      </c>
      <c r="X76" s="367">
        <f>SUM(X77:X79)</f>
        <v>0</v>
      </c>
      <c r="AB76" s="353">
        <f>+'[1]Segmentos LN resumen'!F76-X76</f>
        <v>0</v>
      </c>
    </row>
    <row r="77" spans="2:28" ht="12">
      <c r="B77" s="369"/>
      <c r="C77" s="370" t="s">
        <v>399</v>
      </c>
      <c r="D77" s="371">
        <v>824541995</v>
      </c>
      <c r="E77" s="372">
        <v>622488357</v>
      </c>
      <c r="F77" s="373"/>
      <c r="G77" s="371">
        <v>59785202</v>
      </c>
      <c r="H77" s="372">
        <v>75738729</v>
      </c>
      <c r="I77" s="373"/>
      <c r="J77" s="371">
        <v>287524645</v>
      </c>
      <c r="K77" s="372">
        <v>212175494</v>
      </c>
      <c r="L77" s="373"/>
      <c r="M77" s="371">
        <v>586438387</v>
      </c>
      <c r="N77" s="372">
        <v>475944045</v>
      </c>
      <c r="O77" s="373"/>
      <c r="P77" s="371">
        <v>263478766</v>
      </c>
      <c r="Q77" s="372">
        <v>203004520</v>
      </c>
      <c r="R77" s="373"/>
      <c r="S77" s="371">
        <v>0</v>
      </c>
      <c r="T77" s="372">
        <v>0</v>
      </c>
      <c r="U77" s="373"/>
      <c r="V77" s="371">
        <f aca="true" t="shared" si="10" ref="V77:X79">+D77+G77+J77+M77+P77+S77</f>
        <v>2021768995</v>
      </c>
      <c r="W77" s="372">
        <f t="shared" si="10"/>
        <v>1589351145</v>
      </c>
      <c r="X77" s="372">
        <f t="shared" si="10"/>
        <v>0</v>
      </c>
      <c r="AB77" s="353">
        <f>+'[1]Segmentos LN resumen'!F77-X77</f>
        <v>0</v>
      </c>
    </row>
    <row r="78" spans="2:28" ht="12">
      <c r="B78" s="369"/>
      <c r="C78" s="370" t="s">
        <v>400</v>
      </c>
      <c r="D78" s="371">
        <v>8312010</v>
      </c>
      <c r="E78" s="372">
        <v>22244101</v>
      </c>
      <c r="F78" s="373"/>
      <c r="G78" s="371">
        <v>0</v>
      </c>
      <c r="H78" s="372">
        <v>0</v>
      </c>
      <c r="I78" s="373"/>
      <c r="J78" s="371">
        <v>0</v>
      </c>
      <c r="K78" s="372">
        <v>0</v>
      </c>
      <c r="L78" s="373"/>
      <c r="M78" s="371">
        <v>0</v>
      </c>
      <c r="N78" s="372">
        <v>0</v>
      </c>
      <c r="O78" s="373"/>
      <c r="P78" s="371">
        <v>9147018</v>
      </c>
      <c r="Q78" s="372">
        <v>5693393</v>
      </c>
      <c r="R78" s="373"/>
      <c r="S78" s="371">
        <v>0</v>
      </c>
      <c r="T78" s="372">
        <v>0</v>
      </c>
      <c r="U78" s="373"/>
      <c r="V78" s="371">
        <f t="shared" si="10"/>
        <v>17459028</v>
      </c>
      <c r="W78" s="372">
        <f t="shared" si="10"/>
        <v>27937494</v>
      </c>
      <c r="X78" s="372">
        <f t="shared" si="10"/>
        <v>0</v>
      </c>
      <c r="AB78" s="353">
        <f>+'[1]Segmentos LN resumen'!F78-X78</f>
        <v>0</v>
      </c>
    </row>
    <row r="79" spans="2:28" ht="12">
      <c r="B79" s="369"/>
      <c r="C79" s="370" t="s">
        <v>401</v>
      </c>
      <c r="D79" s="371">
        <v>30417135</v>
      </c>
      <c r="E79" s="372">
        <v>44037686</v>
      </c>
      <c r="F79" s="373"/>
      <c r="G79" s="371">
        <v>32483876</v>
      </c>
      <c r="H79" s="372">
        <v>14237527</v>
      </c>
      <c r="I79" s="373"/>
      <c r="J79" s="371">
        <v>49184416</v>
      </c>
      <c r="K79" s="372">
        <v>47612223</v>
      </c>
      <c r="L79" s="373"/>
      <c r="M79" s="371">
        <v>396973</v>
      </c>
      <c r="N79" s="372">
        <v>466577</v>
      </c>
      <c r="O79" s="373"/>
      <c r="P79" s="371">
        <v>14759581</v>
      </c>
      <c r="Q79" s="372">
        <v>6377627</v>
      </c>
      <c r="R79" s="373"/>
      <c r="S79" s="371">
        <v>-264681</v>
      </c>
      <c r="T79" s="372">
        <v>-347058</v>
      </c>
      <c r="U79" s="373"/>
      <c r="V79" s="371">
        <f t="shared" si="10"/>
        <v>126977300</v>
      </c>
      <c r="W79" s="372">
        <f t="shared" si="10"/>
        <v>112384582</v>
      </c>
      <c r="X79" s="372">
        <f t="shared" si="10"/>
        <v>0</v>
      </c>
      <c r="AB79" s="353">
        <f>+'[1]Segmentos LN resumen'!F79-X79</f>
        <v>0</v>
      </c>
    </row>
    <row r="80" spans="2:28" ht="12">
      <c r="B80" s="369"/>
      <c r="C80" s="354" t="s">
        <v>402</v>
      </c>
      <c r="D80" s="371">
        <v>15846114</v>
      </c>
      <c r="E80" s="372">
        <v>2110824</v>
      </c>
      <c r="F80" s="373"/>
      <c r="G80" s="371">
        <v>28378804</v>
      </c>
      <c r="H80" s="372">
        <v>16053707</v>
      </c>
      <c r="I80" s="373"/>
      <c r="J80" s="371">
        <v>0</v>
      </c>
      <c r="K80" s="372">
        <v>0</v>
      </c>
      <c r="L80" s="373"/>
      <c r="M80" s="371">
        <v>1539272</v>
      </c>
      <c r="N80" s="372">
        <v>434723</v>
      </c>
      <c r="O80" s="373"/>
      <c r="P80" s="371">
        <v>6554836</v>
      </c>
      <c r="Q80" s="372">
        <v>5832825</v>
      </c>
      <c r="R80" s="373"/>
      <c r="S80" s="371">
        <v>-11665</v>
      </c>
      <c r="T80" s="372">
        <v>-6179</v>
      </c>
      <c r="U80" s="373"/>
      <c r="V80" s="371">
        <f>+D80+G80+J80+M80+P80+S80</f>
        <v>52307361</v>
      </c>
      <c r="W80" s="372">
        <f>+E80+H80+K80+N80+Q80+T80</f>
        <v>24425900</v>
      </c>
      <c r="X80" s="372">
        <f>+F80+I80+L80+O80+R80+U80</f>
        <v>0</v>
      </c>
      <c r="AB80" s="353">
        <f>+'[1]Segmentos LN resumen'!F80-X80</f>
        <v>0</v>
      </c>
    </row>
    <row r="81" spans="4:28" ht="12">
      <c r="D81" s="353"/>
      <c r="E81" s="353"/>
      <c r="G81" s="353"/>
      <c r="H81" s="353"/>
      <c r="J81" s="353"/>
      <c r="K81" s="353"/>
      <c r="M81" s="353"/>
      <c r="N81" s="353"/>
      <c r="P81" s="353"/>
      <c r="Q81" s="353"/>
      <c r="S81" s="353"/>
      <c r="T81" s="353"/>
      <c r="V81" s="353"/>
      <c r="W81" s="353"/>
      <c r="X81" s="353"/>
      <c r="AB81" s="353">
        <f>+'[1]Segmentos LN resumen'!F81-X81</f>
        <v>0</v>
      </c>
    </row>
    <row r="82" spans="2:28" ht="12">
      <c r="B82" s="362" t="s">
        <v>403</v>
      </c>
      <c r="C82" s="374"/>
      <c r="D82" s="368">
        <f>SUM(D83:D86)</f>
        <v>-588934880</v>
      </c>
      <c r="E82" s="367">
        <f aca="true" t="shared" si="11" ref="E82:V82">SUM(E83:E86)</f>
        <v>-376854329</v>
      </c>
      <c r="F82" s="368">
        <f t="shared" si="11"/>
        <v>0</v>
      </c>
      <c r="G82" s="368">
        <f t="shared" si="11"/>
        <v>-29891438</v>
      </c>
      <c r="H82" s="367">
        <f t="shared" si="11"/>
        <v>-35904454</v>
      </c>
      <c r="I82" s="368">
        <f t="shared" si="11"/>
        <v>0</v>
      </c>
      <c r="J82" s="368">
        <f t="shared" si="11"/>
        <v>-176530012</v>
      </c>
      <c r="K82" s="367">
        <f t="shared" si="11"/>
        <v>-106493365</v>
      </c>
      <c r="L82" s="368">
        <f t="shared" si="11"/>
        <v>0</v>
      </c>
      <c r="M82" s="368">
        <f t="shared" si="11"/>
        <v>-164228041</v>
      </c>
      <c r="N82" s="367">
        <f t="shared" si="11"/>
        <v>-152769270</v>
      </c>
      <c r="O82" s="368">
        <f t="shared" si="11"/>
        <v>0</v>
      </c>
      <c r="P82" s="368">
        <f t="shared" si="11"/>
        <v>-113406561</v>
      </c>
      <c r="Q82" s="367">
        <f t="shared" si="11"/>
        <v>-83066070</v>
      </c>
      <c r="R82" s="368">
        <f t="shared" si="11"/>
        <v>0</v>
      </c>
      <c r="S82" s="368">
        <f t="shared" si="11"/>
        <v>-1088</v>
      </c>
      <c r="T82" s="367">
        <f t="shared" si="11"/>
        <v>0</v>
      </c>
      <c r="U82" s="368">
        <f t="shared" si="11"/>
        <v>0</v>
      </c>
      <c r="V82" s="368">
        <f t="shared" si="11"/>
        <v>-1072992020</v>
      </c>
      <c r="W82" s="367">
        <f>SUM(W83:W86)</f>
        <v>-755087488</v>
      </c>
      <c r="X82" s="367">
        <f>SUM(X83:X86)</f>
        <v>0</v>
      </c>
      <c r="AB82" s="353">
        <f>+'[1]Segmentos LN resumen'!F82-X82</f>
        <v>0</v>
      </c>
    </row>
    <row r="83" spans="2:28" ht="12">
      <c r="B83" s="369"/>
      <c r="C83" s="370" t="s">
        <v>404</v>
      </c>
      <c r="D83" s="371">
        <v>-240490204</v>
      </c>
      <c r="E83" s="372">
        <v>-86391619</v>
      </c>
      <c r="F83" s="373"/>
      <c r="G83" s="371">
        <v>-4336174</v>
      </c>
      <c r="H83" s="372">
        <v>-15304943</v>
      </c>
      <c r="I83" s="373"/>
      <c r="J83" s="371">
        <v>-118773620</v>
      </c>
      <c r="K83" s="372">
        <v>-39372642</v>
      </c>
      <c r="L83" s="373"/>
      <c r="M83" s="371">
        <v>-65311529</v>
      </c>
      <c r="N83" s="372">
        <v>-65006686</v>
      </c>
      <c r="O83" s="373"/>
      <c r="P83" s="371">
        <v>-12019193</v>
      </c>
      <c r="Q83" s="372">
        <v>-13124359</v>
      </c>
      <c r="R83" s="373"/>
      <c r="S83" s="371">
        <v>2280890</v>
      </c>
      <c r="T83" s="372">
        <v>3042536</v>
      </c>
      <c r="U83" s="373"/>
      <c r="V83" s="371">
        <f aca="true" t="shared" si="12" ref="V83:X86">+D83+G83+J83+M83+P83+S83</f>
        <v>-438649830</v>
      </c>
      <c r="W83" s="372">
        <f t="shared" si="12"/>
        <v>-216157713</v>
      </c>
      <c r="X83" s="372">
        <f t="shared" si="12"/>
        <v>0</v>
      </c>
      <c r="AB83" s="353">
        <f>+'[1]Segmentos LN resumen'!F83-X83</f>
        <v>0</v>
      </c>
    </row>
    <row r="84" spans="2:28" ht="12">
      <c r="B84" s="369"/>
      <c r="C84" s="370" t="s">
        <v>405</v>
      </c>
      <c r="D84" s="371">
        <v>-232007925</v>
      </c>
      <c r="E84" s="372">
        <v>-186092005</v>
      </c>
      <c r="F84" s="373"/>
      <c r="G84" s="371">
        <v>-18853553</v>
      </c>
      <c r="H84" s="372">
        <v>-13165054</v>
      </c>
      <c r="I84" s="373"/>
      <c r="J84" s="371">
        <v>-41694324</v>
      </c>
      <c r="K84" s="372">
        <v>-37935095</v>
      </c>
      <c r="L84" s="373"/>
      <c r="M84" s="371">
        <v>-23949234</v>
      </c>
      <c r="N84" s="372">
        <v>-27704791</v>
      </c>
      <c r="O84" s="373"/>
      <c r="P84" s="371">
        <v>-62202614</v>
      </c>
      <c r="Q84" s="372">
        <v>-44956107</v>
      </c>
      <c r="R84" s="373"/>
      <c r="S84" s="371">
        <v>-1088</v>
      </c>
      <c r="T84" s="372">
        <v>0</v>
      </c>
      <c r="U84" s="373"/>
      <c r="V84" s="371">
        <f t="shared" si="12"/>
        <v>-378708738</v>
      </c>
      <c r="W84" s="372">
        <f t="shared" si="12"/>
        <v>-309853052</v>
      </c>
      <c r="X84" s="372">
        <f t="shared" si="12"/>
        <v>0</v>
      </c>
      <c r="AB84" s="353">
        <f>+'[1]Segmentos LN resumen'!F84-X84</f>
        <v>0</v>
      </c>
    </row>
    <row r="85" spans="2:28" ht="12">
      <c r="B85" s="369"/>
      <c r="C85" s="370" t="s">
        <v>406</v>
      </c>
      <c r="D85" s="371">
        <v>-110084940</v>
      </c>
      <c r="E85" s="372">
        <v>-104647269</v>
      </c>
      <c r="F85" s="373"/>
      <c r="G85" s="371">
        <v>-1277488</v>
      </c>
      <c r="H85" s="372">
        <v>-1113212</v>
      </c>
      <c r="I85" s="373"/>
      <c r="J85" s="371">
        <v>-10645934</v>
      </c>
      <c r="K85" s="372">
        <v>-6474726</v>
      </c>
      <c r="L85" s="373"/>
      <c r="M85" s="371">
        <v>-51593024</v>
      </c>
      <c r="N85" s="372">
        <v>-43729622</v>
      </c>
      <c r="O85" s="373"/>
      <c r="P85" s="371">
        <v>-24529605</v>
      </c>
      <c r="Q85" s="372">
        <v>-16446790</v>
      </c>
      <c r="R85" s="373"/>
      <c r="S85" s="371">
        <v>-2280890</v>
      </c>
      <c r="T85" s="372">
        <v>-3042536</v>
      </c>
      <c r="U85" s="373"/>
      <c r="V85" s="371">
        <f t="shared" si="12"/>
        <v>-200411881</v>
      </c>
      <c r="W85" s="372">
        <f t="shared" si="12"/>
        <v>-175454155</v>
      </c>
      <c r="X85" s="372">
        <f t="shared" si="12"/>
        <v>0</v>
      </c>
      <c r="AB85" s="353">
        <f>+'[1]Segmentos LN resumen'!F85-X85</f>
        <v>0</v>
      </c>
    </row>
    <row r="86" spans="2:28" ht="12">
      <c r="B86" s="369"/>
      <c r="C86" s="370" t="s">
        <v>407</v>
      </c>
      <c r="D86" s="371">
        <v>-6351811</v>
      </c>
      <c r="E86" s="372">
        <v>276564</v>
      </c>
      <c r="F86" s="373"/>
      <c r="G86" s="371">
        <v>-5424223</v>
      </c>
      <c r="H86" s="372">
        <v>-6321245</v>
      </c>
      <c r="I86" s="373"/>
      <c r="J86" s="371">
        <v>-5416134</v>
      </c>
      <c r="K86" s="372">
        <v>-22710902</v>
      </c>
      <c r="L86" s="373"/>
      <c r="M86" s="371">
        <v>-23374254</v>
      </c>
      <c r="N86" s="372">
        <v>-16328171</v>
      </c>
      <c r="O86" s="373"/>
      <c r="P86" s="371">
        <v>-14655149</v>
      </c>
      <c r="Q86" s="372">
        <v>-8538814</v>
      </c>
      <c r="R86" s="373"/>
      <c r="S86" s="371">
        <v>0</v>
      </c>
      <c r="T86" s="372">
        <v>0</v>
      </c>
      <c r="U86" s="373"/>
      <c r="V86" s="371">
        <f t="shared" si="12"/>
        <v>-55221571</v>
      </c>
      <c r="W86" s="372">
        <f t="shared" si="12"/>
        <v>-53622568</v>
      </c>
      <c r="X86" s="372">
        <f t="shared" si="12"/>
        <v>0</v>
      </c>
      <c r="AB86" s="353">
        <f>+'[1]Segmentos LN resumen'!F86-X86</f>
        <v>0</v>
      </c>
    </row>
    <row r="87" spans="4:28" ht="12">
      <c r="D87" s="353"/>
      <c r="E87" s="353"/>
      <c r="G87" s="353"/>
      <c r="H87" s="353"/>
      <c r="J87" s="353"/>
      <c r="K87" s="353"/>
      <c r="M87" s="353"/>
      <c r="N87" s="353"/>
      <c r="P87" s="353"/>
      <c r="Q87" s="353"/>
      <c r="S87" s="353"/>
      <c r="T87" s="353"/>
      <c r="V87" s="353"/>
      <c r="W87" s="353"/>
      <c r="X87" s="353"/>
      <c r="AB87" s="353">
        <f>+'[1]Segmentos LN resumen'!F87-X87</f>
        <v>0</v>
      </c>
    </row>
    <row r="88" spans="2:28" ht="12">
      <c r="B88" s="362" t="s">
        <v>408</v>
      </c>
      <c r="C88" s="374"/>
      <c r="D88" s="368">
        <f>+D82+D75</f>
        <v>290182374</v>
      </c>
      <c r="E88" s="367">
        <f aca="true" t="shared" si="13" ref="E88:V88">+E82+E75</f>
        <v>314026639</v>
      </c>
      <c r="F88" s="368">
        <f t="shared" si="13"/>
        <v>0</v>
      </c>
      <c r="G88" s="368">
        <f t="shared" si="13"/>
        <v>90756444</v>
      </c>
      <c r="H88" s="367">
        <f t="shared" si="13"/>
        <v>70125509</v>
      </c>
      <c r="I88" s="368">
        <f t="shared" si="13"/>
        <v>0</v>
      </c>
      <c r="J88" s="368">
        <f t="shared" si="13"/>
        <v>160179049</v>
      </c>
      <c r="K88" s="367">
        <f t="shared" si="13"/>
        <v>153294352</v>
      </c>
      <c r="L88" s="368">
        <f t="shared" si="13"/>
        <v>0</v>
      </c>
      <c r="M88" s="368">
        <f t="shared" si="13"/>
        <v>424146591</v>
      </c>
      <c r="N88" s="367">
        <f t="shared" si="13"/>
        <v>324076075</v>
      </c>
      <c r="O88" s="368">
        <f t="shared" si="13"/>
        <v>0</v>
      </c>
      <c r="P88" s="368">
        <f t="shared" si="13"/>
        <v>180533640</v>
      </c>
      <c r="Q88" s="367">
        <f t="shared" si="13"/>
        <v>137842295</v>
      </c>
      <c r="R88" s="368">
        <f t="shared" si="13"/>
        <v>0</v>
      </c>
      <c r="S88" s="368">
        <f t="shared" si="13"/>
        <v>-277434</v>
      </c>
      <c r="T88" s="367">
        <f t="shared" si="13"/>
        <v>-353237</v>
      </c>
      <c r="U88" s="368">
        <f t="shared" si="13"/>
        <v>0</v>
      </c>
      <c r="V88" s="368">
        <f t="shared" si="13"/>
        <v>1145520664</v>
      </c>
      <c r="W88" s="367">
        <f>+W82+W75</f>
        <v>999011633</v>
      </c>
      <c r="X88" s="367">
        <f>+X82+X75</f>
        <v>0</v>
      </c>
      <c r="AB88" s="353">
        <f>+'[1]Segmentos LN resumen'!F88-X88</f>
        <v>0</v>
      </c>
    </row>
    <row r="89" spans="4:28" ht="12">
      <c r="D89" s="353"/>
      <c r="E89" s="353"/>
      <c r="G89" s="353"/>
      <c r="H89" s="353"/>
      <c r="J89" s="353"/>
      <c r="K89" s="353"/>
      <c r="M89" s="353"/>
      <c r="N89" s="353"/>
      <c r="P89" s="353"/>
      <c r="Q89" s="353"/>
      <c r="S89" s="353"/>
      <c r="T89" s="353"/>
      <c r="V89" s="353"/>
      <c r="W89" s="353"/>
      <c r="X89" s="353"/>
      <c r="AB89" s="353">
        <f>+'[1]Segmentos LN resumen'!F89-X89</f>
        <v>0</v>
      </c>
    </row>
    <row r="90" spans="2:28" ht="12">
      <c r="B90" s="350"/>
      <c r="C90" s="354" t="s">
        <v>409</v>
      </c>
      <c r="D90" s="371">
        <v>12203142</v>
      </c>
      <c r="E90" s="372">
        <v>7763640</v>
      </c>
      <c r="F90" s="373"/>
      <c r="G90" s="371">
        <v>3737580</v>
      </c>
      <c r="H90" s="372">
        <v>1762521</v>
      </c>
      <c r="I90" s="373"/>
      <c r="J90" s="371">
        <v>431106</v>
      </c>
      <c r="K90" s="372">
        <v>413225</v>
      </c>
      <c r="L90" s="373"/>
      <c r="M90" s="371">
        <v>4375116</v>
      </c>
      <c r="N90" s="372">
        <v>3661149</v>
      </c>
      <c r="O90" s="373"/>
      <c r="P90" s="371">
        <v>299402</v>
      </c>
      <c r="Q90" s="372">
        <v>394370</v>
      </c>
      <c r="R90" s="373"/>
      <c r="S90" s="371">
        <v>0</v>
      </c>
      <c r="T90" s="372"/>
      <c r="U90" s="373"/>
      <c r="V90" s="371">
        <f aca="true" t="shared" si="14" ref="V90:X92">+D90+G90+J90+M90+P90+S90</f>
        <v>21046346</v>
      </c>
      <c r="W90" s="372">
        <f t="shared" si="14"/>
        <v>13994905</v>
      </c>
      <c r="X90" s="372">
        <f t="shared" si="14"/>
        <v>0</v>
      </c>
      <c r="AB90" s="353">
        <f>+'[1]Segmentos LN resumen'!F90-X90</f>
        <v>0</v>
      </c>
    </row>
    <row r="91" spans="2:28" ht="12">
      <c r="B91" s="350"/>
      <c r="C91" s="354" t="s">
        <v>410</v>
      </c>
      <c r="D91" s="371">
        <v>-49414460</v>
      </c>
      <c r="E91" s="372">
        <v>-47806650</v>
      </c>
      <c r="F91" s="373"/>
      <c r="G91" s="371">
        <v>-27851486</v>
      </c>
      <c r="H91" s="372">
        <v>-23806076</v>
      </c>
      <c r="I91" s="373"/>
      <c r="J91" s="371">
        <v>-10735571</v>
      </c>
      <c r="K91" s="372">
        <v>-9085068</v>
      </c>
      <c r="L91" s="373"/>
      <c r="M91" s="371">
        <v>-14806213</v>
      </c>
      <c r="N91" s="372">
        <v>-13316839</v>
      </c>
      <c r="O91" s="373"/>
      <c r="P91" s="371">
        <v>-12914788</v>
      </c>
      <c r="Q91" s="372">
        <v>-10360095</v>
      </c>
      <c r="R91" s="373"/>
      <c r="S91" s="371">
        <v>0</v>
      </c>
      <c r="T91" s="372"/>
      <c r="U91" s="373"/>
      <c r="V91" s="371">
        <f t="shared" si="14"/>
        <v>-115722518</v>
      </c>
      <c r="W91" s="372">
        <f t="shared" si="14"/>
        <v>-104374728</v>
      </c>
      <c r="X91" s="372">
        <f t="shared" si="14"/>
        <v>0</v>
      </c>
      <c r="AB91" s="353">
        <f>+'[1]Segmentos LN resumen'!F91-X91</f>
        <v>0</v>
      </c>
    </row>
    <row r="92" spans="2:28" ht="12">
      <c r="B92" s="350"/>
      <c r="C92" s="354" t="s">
        <v>411</v>
      </c>
      <c r="D92" s="371">
        <v>-53313288</v>
      </c>
      <c r="E92" s="372">
        <v>-39952794</v>
      </c>
      <c r="F92" s="373"/>
      <c r="G92" s="371">
        <v>-17015432</v>
      </c>
      <c r="H92" s="372">
        <v>-13675777</v>
      </c>
      <c r="I92" s="373"/>
      <c r="J92" s="371">
        <v>-8631244</v>
      </c>
      <c r="K92" s="372">
        <v>-6565730</v>
      </c>
      <c r="L92" s="373"/>
      <c r="M92" s="371">
        <v>-17101331</v>
      </c>
      <c r="N92" s="372">
        <v>-14439380</v>
      </c>
      <c r="O92" s="373"/>
      <c r="P92" s="371">
        <v>-17267302</v>
      </c>
      <c r="Q92" s="372">
        <v>-14485255</v>
      </c>
      <c r="R92" s="373"/>
      <c r="S92" s="371">
        <v>277434</v>
      </c>
      <c r="T92" s="372">
        <v>353238</v>
      </c>
      <c r="U92" s="373"/>
      <c r="V92" s="371">
        <f t="shared" si="14"/>
        <v>-113051163</v>
      </c>
      <c r="W92" s="372">
        <f t="shared" si="14"/>
        <v>-88765698</v>
      </c>
      <c r="X92" s="372">
        <f t="shared" si="14"/>
        <v>0</v>
      </c>
      <c r="AB92" s="353">
        <f>+'[1]Segmentos LN resumen'!F92-X92</f>
        <v>0</v>
      </c>
    </row>
    <row r="93" spans="4:28" ht="12">
      <c r="D93" s="353"/>
      <c r="E93" s="353"/>
      <c r="G93" s="353"/>
      <c r="H93" s="353"/>
      <c r="J93" s="353"/>
      <c r="K93" s="353"/>
      <c r="M93" s="353"/>
      <c r="N93" s="353"/>
      <c r="P93" s="353"/>
      <c r="Q93" s="353"/>
      <c r="S93" s="353"/>
      <c r="T93" s="353"/>
      <c r="V93" s="353"/>
      <c r="W93" s="353"/>
      <c r="X93" s="353"/>
      <c r="AB93" s="353">
        <f>+'[1]Segmentos LN resumen'!F93-X93</f>
        <v>0</v>
      </c>
    </row>
    <row r="94" spans="2:28" ht="12">
      <c r="B94" s="362" t="s">
        <v>412</v>
      </c>
      <c r="C94" s="374"/>
      <c r="D94" s="368">
        <f>+D88+D90+D91+D92</f>
        <v>199657768</v>
      </c>
      <c r="E94" s="372">
        <f aca="true" t="shared" si="15" ref="E94:T94">+E88+E90+E91+E92</f>
        <v>234030835</v>
      </c>
      <c r="F94" s="368">
        <f t="shared" si="15"/>
        <v>0</v>
      </c>
      <c r="G94" s="368">
        <f t="shared" si="15"/>
        <v>49627106</v>
      </c>
      <c r="H94" s="372">
        <f t="shared" si="15"/>
        <v>34406177</v>
      </c>
      <c r="I94" s="368">
        <f t="shared" si="15"/>
        <v>0</v>
      </c>
      <c r="J94" s="368">
        <f t="shared" si="15"/>
        <v>141243340</v>
      </c>
      <c r="K94" s="372">
        <f t="shared" si="15"/>
        <v>138056779</v>
      </c>
      <c r="L94" s="368">
        <f t="shared" si="15"/>
        <v>0</v>
      </c>
      <c r="M94" s="368">
        <f t="shared" si="15"/>
        <v>396614163</v>
      </c>
      <c r="N94" s="372">
        <f t="shared" si="15"/>
        <v>299981005</v>
      </c>
      <c r="O94" s="368">
        <f t="shared" si="15"/>
        <v>0</v>
      </c>
      <c r="P94" s="368">
        <f t="shared" si="15"/>
        <v>150650952</v>
      </c>
      <c r="Q94" s="372">
        <f t="shared" si="15"/>
        <v>113391315</v>
      </c>
      <c r="R94" s="368">
        <f t="shared" si="15"/>
        <v>0</v>
      </c>
      <c r="S94" s="368">
        <f t="shared" si="15"/>
        <v>0</v>
      </c>
      <c r="T94" s="372">
        <f t="shared" si="15"/>
        <v>1</v>
      </c>
      <c r="U94" s="367"/>
      <c r="V94" s="368">
        <f>+V88+V90+V91+V92</f>
        <v>937793329</v>
      </c>
      <c r="W94" s="372">
        <f>+W88+W90+W91+W92</f>
        <v>819866112</v>
      </c>
      <c r="X94" s="372">
        <f>+X88+X90+X91+X92</f>
        <v>0</v>
      </c>
      <c r="AB94" s="353">
        <f>+'[1]Segmentos LN resumen'!F94-X94</f>
        <v>0</v>
      </c>
    </row>
    <row r="95" spans="4:28" ht="12">
      <c r="D95" s="353"/>
      <c r="E95" s="353"/>
      <c r="G95" s="353"/>
      <c r="H95" s="353"/>
      <c r="J95" s="353"/>
      <c r="K95" s="353"/>
      <c r="M95" s="353"/>
      <c r="N95" s="353"/>
      <c r="P95" s="353"/>
      <c r="Q95" s="353"/>
      <c r="S95" s="353"/>
      <c r="T95" s="353"/>
      <c r="V95" s="353"/>
      <c r="W95" s="353"/>
      <c r="X95" s="353"/>
      <c r="AB95" s="353">
        <f>+'[1]Segmentos LN resumen'!F95-X95</f>
        <v>0</v>
      </c>
    </row>
    <row r="96" spans="2:28" ht="12">
      <c r="B96" s="369"/>
      <c r="C96" s="354" t="s">
        <v>413</v>
      </c>
      <c r="D96" s="371">
        <v>-71286205</v>
      </c>
      <c r="E96" s="372">
        <v>-67800509</v>
      </c>
      <c r="F96" s="373"/>
      <c r="G96" s="371">
        <v>-17768564</v>
      </c>
      <c r="H96" s="372">
        <v>-19386722</v>
      </c>
      <c r="I96" s="373"/>
      <c r="J96" s="371">
        <v>-20264550</v>
      </c>
      <c r="K96" s="372">
        <v>-18782631</v>
      </c>
      <c r="L96" s="373"/>
      <c r="M96" s="371">
        <v>-30587576</v>
      </c>
      <c r="N96" s="372">
        <v>-27829269</v>
      </c>
      <c r="O96" s="373"/>
      <c r="P96" s="371">
        <v>-35638317</v>
      </c>
      <c r="Q96" s="372">
        <v>-30076741</v>
      </c>
      <c r="R96" s="373"/>
      <c r="S96" s="371">
        <v>0</v>
      </c>
      <c r="T96" s="372"/>
      <c r="U96" s="373"/>
      <c r="V96" s="371">
        <f aca="true" t="shared" si="16" ref="V96:X97">+D96+G96+J96+M96+P96+S96</f>
        <v>-175545212</v>
      </c>
      <c r="W96" s="372">
        <f t="shared" si="16"/>
        <v>-163875872</v>
      </c>
      <c r="X96" s="372">
        <f t="shared" si="16"/>
        <v>0</v>
      </c>
      <c r="AB96" s="353">
        <f>+'[1]Segmentos LN resumen'!F96-X96</f>
        <v>0</v>
      </c>
    </row>
    <row r="97" spans="2:28" ht="24">
      <c r="B97" s="369"/>
      <c r="C97" s="354" t="s">
        <v>414</v>
      </c>
      <c r="D97" s="371">
        <v>189544</v>
      </c>
      <c r="E97" s="372">
        <v>83190</v>
      </c>
      <c r="F97" s="373"/>
      <c r="G97" s="371">
        <v>-81597</v>
      </c>
      <c r="H97" s="372">
        <v>-3699623</v>
      </c>
      <c r="I97" s="373"/>
      <c r="J97" s="371">
        <v>0</v>
      </c>
      <c r="K97" s="372"/>
      <c r="L97" s="373"/>
      <c r="M97" s="371">
        <v>-365001</v>
      </c>
      <c r="N97" s="372">
        <v>76352</v>
      </c>
      <c r="O97" s="373"/>
      <c r="P97" s="371">
        <v>-795342</v>
      </c>
      <c r="Q97" s="372">
        <v>-3975075</v>
      </c>
      <c r="R97" s="373"/>
      <c r="S97" s="371">
        <v>0</v>
      </c>
      <c r="T97" s="372"/>
      <c r="U97" s="373"/>
      <c r="V97" s="371">
        <f t="shared" si="16"/>
        <v>-1052396</v>
      </c>
      <c r="W97" s="372">
        <f t="shared" si="16"/>
        <v>-7515156</v>
      </c>
      <c r="X97" s="372">
        <f t="shared" si="16"/>
        <v>0</v>
      </c>
      <c r="AB97" s="353">
        <f>+'[1]Segmentos LN resumen'!F97-X97</f>
        <v>0</v>
      </c>
    </row>
    <row r="98" spans="4:28" ht="12">
      <c r="D98" s="353"/>
      <c r="E98" s="353"/>
      <c r="G98" s="353"/>
      <c r="H98" s="353"/>
      <c r="J98" s="353"/>
      <c r="K98" s="353"/>
      <c r="M98" s="353"/>
      <c r="N98" s="353"/>
      <c r="P98" s="353"/>
      <c r="Q98" s="353"/>
      <c r="S98" s="353"/>
      <c r="T98" s="353"/>
      <c r="V98" s="353"/>
      <c r="W98" s="353"/>
      <c r="X98" s="353"/>
      <c r="AB98" s="353">
        <f>+'[1]Segmentos LN resumen'!F98-X98</f>
        <v>0</v>
      </c>
    </row>
    <row r="99" spans="2:28" ht="12">
      <c r="B99" s="362" t="s">
        <v>415</v>
      </c>
      <c r="C99" s="374"/>
      <c r="D99" s="368">
        <f>+D94+D96+D97</f>
        <v>128561107</v>
      </c>
      <c r="E99" s="367">
        <f aca="true" t="shared" si="17" ref="E99:V99">+E94+E96+E97</f>
        <v>166313516</v>
      </c>
      <c r="F99" s="368">
        <f t="shared" si="17"/>
        <v>0</v>
      </c>
      <c r="G99" s="368">
        <f t="shared" si="17"/>
        <v>31776945</v>
      </c>
      <c r="H99" s="367">
        <f t="shared" si="17"/>
        <v>11319832</v>
      </c>
      <c r="I99" s="368">
        <f t="shared" si="17"/>
        <v>0</v>
      </c>
      <c r="J99" s="368">
        <f t="shared" si="17"/>
        <v>120978790</v>
      </c>
      <c r="K99" s="367">
        <f t="shared" si="17"/>
        <v>119274148</v>
      </c>
      <c r="L99" s="368">
        <f t="shared" si="17"/>
        <v>0</v>
      </c>
      <c r="M99" s="368">
        <f t="shared" si="17"/>
        <v>365661586</v>
      </c>
      <c r="N99" s="367">
        <f t="shared" si="17"/>
        <v>272228088</v>
      </c>
      <c r="O99" s="368">
        <f t="shared" si="17"/>
        <v>0</v>
      </c>
      <c r="P99" s="368">
        <f t="shared" si="17"/>
        <v>114217293</v>
      </c>
      <c r="Q99" s="367">
        <f t="shared" si="17"/>
        <v>79339499</v>
      </c>
      <c r="R99" s="368">
        <f t="shared" si="17"/>
        <v>0</v>
      </c>
      <c r="S99" s="368">
        <f t="shared" si="17"/>
        <v>0</v>
      </c>
      <c r="T99" s="367">
        <f t="shared" si="17"/>
        <v>1</v>
      </c>
      <c r="U99" s="368">
        <f t="shared" si="17"/>
        <v>0</v>
      </c>
      <c r="V99" s="368">
        <f t="shared" si="17"/>
        <v>761195721</v>
      </c>
      <c r="W99" s="367">
        <f>+W94+W96+W97</f>
        <v>648475084</v>
      </c>
      <c r="X99" s="367">
        <f>+X94+X96+X97</f>
        <v>0</v>
      </c>
      <c r="AB99" s="353">
        <f>+'[1]Segmentos LN resumen'!F99-X99</f>
        <v>0</v>
      </c>
    </row>
    <row r="100" spans="2:28" ht="12">
      <c r="B100" s="375"/>
      <c r="C100" s="376"/>
      <c r="D100" s="353"/>
      <c r="E100" s="353"/>
      <c r="G100" s="353"/>
      <c r="H100" s="353"/>
      <c r="J100" s="353"/>
      <c r="K100" s="353"/>
      <c r="M100" s="353"/>
      <c r="N100" s="353"/>
      <c r="P100" s="353"/>
      <c r="Q100" s="353"/>
      <c r="S100" s="353"/>
      <c r="T100" s="353"/>
      <c r="V100" s="353"/>
      <c r="W100" s="353"/>
      <c r="X100" s="353"/>
      <c r="AB100" s="353">
        <f>+'[1]Segmentos LN resumen'!F100-X100</f>
        <v>0</v>
      </c>
    </row>
    <row r="101" spans="2:28" ht="12">
      <c r="B101" s="362" t="s">
        <v>416</v>
      </c>
      <c r="C101" s="374"/>
      <c r="D101" s="368">
        <f>SUM(D102:D105)</f>
        <v>-63881928</v>
      </c>
      <c r="E101" s="367">
        <f>SUM(E102:E105)</f>
        <v>-56583150</v>
      </c>
      <c r="F101" s="367"/>
      <c r="G101" s="368">
        <f>SUM(G102:G105)</f>
        <v>-82134964</v>
      </c>
      <c r="H101" s="367">
        <f>SUM(H102:H105)</f>
        <v>-52097634</v>
      </c>
      <c r="I101" s="367"/>
      <c r="J101" s="368">
        <f>SUM(J102:J105)</f>
        <v>15595104</v>
      </c>
      <c r="K101" s="367">
        <f>SUM(K102:K105)</f>
        <v>6642909</v>
      </c>
      <c r="L101" s="367"/>
      <c r="M101" s="368">
        <f>SUM(M102:M105)</f>
        <v>-25910152</v>
      </c>
      <c r="N101" s="367">
        <f>SUM(N102:N105)</f>
        <v>-22787316</v>
      </c>
      <c r="O101" s="367"/>
      <c r="P101" s="368">
        <f>SUM(P102:P105)</f>
        <v>-8551999</v>
      </c>
      <c r="Q101" s="367">
        <f>SUM(Q102:Q105)</f>
        <v>-9077329</v>
      </c>
      <c r="R101" s="367"/>
      <c r="S101" s="368">
        <f>SUM(S102:S105)</f>
        <v>6089992</v>
      </c>
      <c r="T101" s="367">
        <f>SUM(T102:T105)</f>
        <v>2245800</v>
      </c>
      <c r="U101" s="367"/>
      <c r="V101" s="368">
        <f>SUM(V102:V105)</f>
        <v>-158793947</v>
      </c>
      <c r="W101" s="367">
        <f>SUM(W102:W105)</f>
        <v>-131656720</v>
      </c>
      <c r="X101" s="367">
        <f>SUM(X102:X105)</f>
        <v>0</v>
      </c>
      <c r="AB101" s="353">
        <f>+'[1]Segmentos LN resumen'!F101-X101</f>
        <v>0</v>
      </c>
    </row>
    <row r="102" spans="2:28" ht="12">
      <c r="B102" s="369"/>
      <c r="C102" s="354" t="s">
        <v>417</v>
      </c>
      <c r="D102" s="371">
        <v>1841170</v>
      </c>
      <c r="E102" s="372">
        <v>630971</v>
      </c>
      <c r="F102" s="373"/>
      <c r="G102" s="371">
        <v>2591575</v>
      </c>
      <c r="H102" s="372">
        <v>2556221</v>
      </c>
      <c r="I102" s="373"/>
      <c r="J102" s="371">
        <v>17620606</v>
      </c>
      <c r="K102" s="372">
        <v>11713975</v>
      </c>
      <c r="L102" s="373"/>
      <c r="M102" s="371">
        <v>7751101</v>
      </c>
      <c r="N102" s="372">
        <v>5475989</v>
      </c>
      <c r="O102" s="373"/>
      <c r="P102" s="371">
        <v>758493</v>
      </c>
      <c r="Q102" s="372">
        <v>875507</v>
      </c>
      <c r="R102" s="373"/>
      <c r="S102" s="371">
        <v>-6253976</v>
      </c>
      <c r="T102" s="372">
        <v>-1666345</v>
      </c>
      <c r="U102" s="373"/>
      <c r="V102" s="371">
        <f aca="true" t="shared" si="18" ref="V102:X104">+D102+G102+J102+M102+P102+S102</f>
        <v>24308969</v>
      </c>
      <c r="W102" s="372">
        <f t="shared" si="18"/>
        <v>19586318</v>
      </c>
      <c r="X102" s="372">
        <f t="shared" si="18"/>
        <v>0</v>
      </c>
      <c r="AB102" s="353">
        <f>+'[1]Segmentos LN resumen'!F102-X102</f>
        <v>0</v>
      </c>
    </row>
    <row r="103" spans="2:28" ht="12">
      <c r="B103" s="369"/>
      <c r="C103" s="354" t="s">
        <v>418</v>
      </c>
      <c r="D103" s="371">
        <v>-56598121</v>
      </c>
      <c r="E103" s="372">
        <v>-60316247</v>
      </c>
      <c r="F103" s="373"/>
      <c r="G103" s="371">
        <v>-25191774</v>
      </c>
      <c r="H103" s="372">
        <v>-22008082</v>
      </c>
      <c r="I103" s="373"/>
      <c r="J103" s="371">
        <v>-9786179</v>
      </c>
      <c r="K103" s="372">
        <v>-9303749</v>
      </c>
      <c r="L103" s="373"/>
      <c r="M103" s="371">
        <v>-33650984</v>
      </c>
      <c r="N103" s="372">
        <v>-28651799</v>
      </c>
      <c r="O103" s="373"/>
      <c r="P103" s="371">
        <v>-7328975</v>
      </c>
      <c r="Q103" s="372">
        <v>-6576923</v>
      </c>
      <c r="R103" s="373"/>
      <c r="S103" s="371">
        <v>6609708</v>
      </c>
      <c r="T103" s="372">
        <v>1666345</v>
      </c>
      <c r="U103" s="373"/>
      <c r="V103" s="371">
        <f t="shared" si="18"/>
        <v>-125946325</v>
      </c>
      <c r="W103" s="372">
        <f t="shared" si="18"/>
        <v>-125190455</v>
      </c>
      <c r="X103" s="372">
        <f t="shared" si="18"/>
        <v>0</v>
      </c>
      <c r="AB103" s="353">
        <f>+'[1]Segmentos LN resumen'!F103-X103</f>
        <v>0</v>
      </c>
    </row>
    <row r="104" spans="2:28" ht="12">
      <c r="B104" s="369"/>
      <c r="C104" s="354" t="s">
        <v>419</v>
      </c>
      <c r="D104" s="371">
        <v>2688098</v>
      </c>
      <c r="E104" s="372">
        <v>-811495</v>
      </c>
      <c r="F104" s="373"/>
      <c r="G104" s="371">
        <v>0</v>
      </c>
      <c r="H104" s="372">
        <v>0</v>
      </c>
      <c r="I104" s="373"/>
      <c r="J104" s="371">
        <v>0</v>
      </c>
      <c r="K104" s="372">
        <v>0</v>
      </c>
      <c r="L104" s="373"/>
      <c r="M104" s="371">
        <v>0</v>
      </c>
      <c r="N104" s="372">
        <v>0</v>
      </c>
      <c r="O104" s="373"/>
      <c r="P104" s="371">
        <v>0</v>
      </c>
      <c r="Q104" s="372">
        <v>0</v>
      </c>
      <c r="R104" s="373"/>
      <c r="S104" s="371">
        <v>0</v>
      </c>
      <c r="T104" s="372"/>
      <c r="U104" s="373"/>
      <c r="V104" s="371">
        <f t="shared" si="18"/>
        <v>2688098</v>
      </c>
      <c r="W104" s="372">
        <f t="shared" si="18"/>
        <v>-811495</v>
      </c>
      <c r="X104" s="372">
        <f t="shared" si="18"/>
        <v>0</v>
      </c>
      <c r="AB104" s="353">
        <f>+'[1]Segmentos LN resumen'!F104-X104</f>
        <v>0</v>
      </c>
    </row>
    <row r="105" spans="2:28" ht="12">
      <c r="B105" s="369"/>
      <c r="C105" s="354" t="s">
        <v>420</v>
      </c>
      <c r="D105" s="368">
        <f>+D106+D107</f>
        <v>-11813075</v>
      </c>
      <c r="E105" s="367">
        <f aca="true" t="shared" si="19" ref="E105:X105">+E106+E107</f>
        <v>3913621</v>
      </c>
      <c r="F105" s="368">
        <f t="shared" si="19"/>
        <v>0</v>
      </c>
      <c r="G105" s="368">
        <f t="shared" si="19"/>
        <v>-59534765</v>
      </c>
      <c r="H105" s="367">
        <f t="shared" si="19"/>
        <v>-32645773</v>
      </c>
      <c r="I105" s="368">
        <f t="shared" si="19"/>
        <v>0</v>
      </c>
      <c r="J105" s="368">
        <f t="shared" si="19"/>
        <v>7760677</v>
      </c>
      <c r="K105" s="367">
        <f t="shared" si="19"/>
        <v>4232683</v>
      </c>
      <c r="L105" s="368">
        <f t="shared" si="19"/>
        <v>0</v>
      </c>
      <c r="M105" s="368">
        <f t="shared" si="19"/>
        <v>-10269</v>
      </c>
      <c r="N105" s="367">
        <f t="shared" si="19"/>
        <v>388494</v>
      </c>
      <c r="O105" s="368">
        <f t="shared" si="19"/>
        <v>0</v>
      </c>
      <c r="P105" s="368">
        <f t="shared" si="19"/>
        <v>-1981517</v>
      </c>
      <c r="Q105" s="367">
        <f t="shared" si="19"/>
        <v>-3375913</v>
      </c>
      <c r="R105" s="368">
        <f t="shared" si="19"/>
        <v>0</v>
      </c>
      <c r="S105" s="368">
        <f t="shared" si="19"/>
        <v>5734260</v>
      </c>
      <c r="T105" s="367">
        <f t="shared" si="19"/>
        <v>2245800</v>
      </c>
      <c r="U105" s="368">
        <f t="shared" si="19"/>
        <v>0</v>
      </c>
      <c r="V105" s="368">
        <f t="shared" si="19"/>
        <v>-59844689</v>
      </c>
      <c r="W105" s="367">
        <f t="shared" si="19"/>
        <v>-25241088</v>
      </c>
      <c r="X105" s="367">
        <f t="shared" si="19"/>
        <v>0</v>
      </c>
      <c r="AB105" s="353">
        <f>+'[1]Segmentos LN resumen'!F105-X105</f>
        <v>0</v>
      </c>
    </row>
    <row r="106" spans="2:28" ht="12">
      <c r="B106" s="369"/>
      <c r="C106" s="370" t="s">
        <v>421</v>
      </c>
      <c r="D106" s="371">
        <v>24047471</v>
      </c>
      <c r="E106" s="372">
        <v>13485574</v>
      </c>
      <c r="F106" s="373"/>
      <c r="G106" s="371">
        <v>14613345</v>
      </c>
      <c r="H106" s="372">
        <v>10101752</v>
      </c>
      <c r="I106" s="373"/>
      <c r="J106" s="371">
        <v>10940865</v>
      </c>
      <c r="K106" s="372">
        <v>9347804</v>
      </c>
      <c r="L106" s="373"/>
      <c r="M106" s="371">
        <v>707811</v>
      </c>
      <c r="N106" s="372">
        <v>630462</v>
      </c>
      <c r="O106" s="373"/>
      <c r="P106" s="371">
        <v>1767062</v>
      </c>
      <c r="Q106" s="372">
        <v>3267001</v>
      </c>
      <c r="R106" s="373"/>
      <c r="S106" s="371">
        <v>-6569915</v>
      </c>
      <c r="T106" s="372">
        <v>-5045198</v>
      </c>
      <c r="U106" s="373"/>
      <c r="V106" s="371">
        <f aca="true" t="shared" si="20" ref="V106:X107">+D106+G106+J106+M106+P106+S106</f>
        <v>45506639</v>
      </c>
      <c r="W106" s="372">
        <f t="shared" si="20"/>
        <v>31787395</v>
      </c>
      <c r="X106" s="372">
        <f t="shared" si="20"/>
        <v>0</v>
      </c>
      <c r="AB106" s="353">
        <f>+'[1]Segmentos LN resumen'!F106-X106</f>
        <v>0</v>
      </c>
    </row>
    <row r="107" spans="2:28" ht="12">
      <c r="B107" s="369"/>
      <c r="C107" s="370" t="s">
        <v>422</v>
      </c>
      <c r="D107" s="371">
        <v>-35860546</v>
      </c>
      <c r="E107" s="372">
        <v>-9571953</v>
      </c>
      <c r="F107" s="373"/>
      <c r="G107" s="371">
        <v>-74148110</v>
      </c>
      <c r="H107" s="372">
        <v>-42747525</v>
      </c>
      <c r="I107" s="373"/>
      <c r="J107" s="371">
        <v>-3180188</v>
      </c>
      <c r="K107" s="372">
        <v>-5115121</v>
      </c>
      <c r="L107" s="373"/>
      <c r="M107" s="371">
        <v>-718080</v>
      </c>
      <c r="N107" s="372">
        <v>-241968</v>
      </c>
      <c r="O107" s="373"/>
      <c r="P107" s="371">
        <v>-3748579</v>
      </c>
      <c r="Q107" s="372">
        <v>-6642914</v>
      </c>
      <c r="R107" s="373"/>
      <c r="S107" s="371">
        <v>12304175</v>
      </c>
      <c r="T107" s="372">
        <v>7290998</v>
      </c>
      <c r="U107" s="373"/>
      <c r="V107" s="371">
        <f t="shared" si="20"/>
        <v>-105351328</v>
      </c>
      <c r="W107" s="372">
        <f t="shared" si="20"/>
        <v>-57028483</v>
      </c>
      <c r="X107" s="372">
        <f t="shared" si="20"/>
        <v>0</v>
      </c>
      <c r="AB107" s="353">
        <f>+'[1]Segmentos LN resumen'!F107-X107</f>
        <v>0</v>
      </c>
    </row>
    <row r="108" spans="4:28" ht="6.75" customHeight="1">
      <c r="D108" s="353"/>
      <c r="E108" s="353"/>
      <c r="G108" s="353"/>
      <c r="H108" s="353"/>
      <c r="J108" s="353"/>
      <c r="K108" s="353"/>
      <c r="M108" s="353"/>
      <c r="N108" s="353"/>
      <c r="P108" s="353"/>
      <c r="Q108" s="353"/>
      <c r="S108" s="353"/>
      <c r="T108" s="353"/>
      <c r="V108" s="353"/>
      <c r="W108" s="353"/>
      <c r="X108" s="353"/>
      <c r="AB108" s="353">
        <f>+'[1]Segmentos LN resumen'!F108-X108</f>
        <v>0</v>
      </c>
    </row>
    <row r="109" spans="2:28" ht="24">
      <c r="B109" s="377"/>
      <c r="C109" s="354" t="s">
        <v>423</v>
      </c>
      <c r="D109" s="371">
        <v>9961112</v>
      </c>
      <c r="E109" s="372">
        <v>13821595</v>
      </c>
      <c r="F109" s="373"/>
      <c r="G109" s="371">
        <v>0</v>
      </c>
      <c r="H109" s="372">
        <v>54450</v>
      </c>
      <c r="I109" s="373"/>
      <c r="J109" s="371">
        <v>0</v>
      </c>
      <c r="K109" s="372"/>
      <c r="L109" s="373"/>
      <c r="M109" s="371">
        <v>0</v>
      </c>
      <c r="N109" s="372"/>
      <c r="O109" s="373"/>
      <c r="P109" s="371">
        <v>0</v>
      </c>
      <c r="Q109" s="372"/>
      <c r="R109" s="373"/>
      <c r="S109" s="371">
        <v>0</v>
      </c>
      <c r="T109" s="372"/>
      <c r="U109" s="373"/>
      <c r="V109" s="371">
        <f aca="true" t="shared" si="21" ref="V109:X112">+D109+G109+J109+M109+P109+S109</f>
        <v>9961112</v>
      </c>
      <c r="W109" s="372">
        <f t="shared" si="21"/>
        <v>13876045</v>
      </c>
      <c r="X109" s="372">
        <f t="shared" si="21"/>
        <v>0</v>
      </c>
      <c r="AB109" s="353">
        <f>+'[1]Segmentos LN resumen'!F109-X109</f>
        <v>0</v>
      </c>
    </row>
    <row r="110" spans="2:28" ht="12">
      <c r="B110" s="378"/>
      <c r="C110" s="354" t="s">
        <v>424</v>
      </c>
      <c r="D110" s="368">
        <f>+D111+D112</f>
        <v>42651210</v>
      </c>
      <c r="E110" s="363">
        <f aca="true" t="shared" si="22" ref="E110:V110">+E111+E112</f>
        <v>2552134</v>
      </c>
      <c r="F110" s="368">
        <f t="shared" si="22"/>
        <v>0</v>
      </c>
      <c r="G110" s="368">
        <f t="shared" si="22"/>
        <v>712712</v>
      </c>
      <c r="H110" s="363">
        <f t="shared" si="22"/>
        <v>741949</v>
      </c>
      <c r="I110" s="368">
        <f t="shared" si="22"/>
        <v>0</v>
      </c>
      <c r="J110" s="368">
        <f t="shared" si="22"/>
        <v>0</v>
      </c>
      <c r="K110" s="363">
        <f t="shared" si="22"/>
        <v>0</v>
      </c>
      <c r="L110" s="368">
        <f t="shared" si="22"/>
        <v>0</v>
      </c>
      <c r="M110" s="368">
        <f t="shared" si="22"/>
        <v>53062</v>
      </c>
      <c r="N110" s="363">
        <f t="shared" si="22"/>
        <v>195905</v>
      </c>
      <c r="O110" s="368">
        <f t="shared" si="22"/>
        <v>0</v>
      </c>
      <c r="P110" s="368">
        <f t="shared" si="22"/>
        <v>20397</v>
      </c>
      <c r="Q110" s="363">
        <f t="shared" si="22"/>
        <v>-181572</v>
      </c>
      <c r="R110" s="368">
        <f t="shared" si="22"/>
        <v>0</v>
      </c>
      <c r="S110" s="368">
        <f t="shared" si="22"/>
        <v>0</v>
      </c>
      <c r="T110" s="363">
        <f t="shared" si="22"/>
        <v>0</v>
      </c>
      <c r="U110" s="368">
        <f t="shared" si="22"/>
        <v>0</v>
      </c>
      <c r="V110" s="368">
        <f t="shared" si="22"/>
        <v>43437381</v>
      </c>
      <c r="W110" s="363">
        <f>+W111+W112</f>
        <v>3308416</v>
      </c>
      <c r="X110" s="372">
        <f t="shared" si="21"/>
        <v>0</v>
      </c>
      <c r="AB110" s="353">
        <f>+'[1]Segmentos LN resumen'!F110-X110</f>
        <v>0</v>
      </c>
    </row>
    <row r="111" spans="2:28" ht="12">
      <c r="B111" s="362"/>
      <c r="C111" s="370" t="s">
        <v>425</v>
      </c>
      <c r="D111" s="371">
        <v>42651210</v>
      </c>
      <c r="E111" s="372">
        <v>110887</v>
      </c>
      <c r="F111" s="373"/>
      <c r="G111" s="371">
        <v>707485</v>
      </c>
      <c r="H111" s="372">
        <v>741949</v>
      </c>
      <c r="I111" s="373"/>
      <c r="J111" s="371">
        <v>0</v>
      </c>
      <c r="K111" s="372"/>
      <c r="L111" s="373"/>
      <c r="M111" s="371">
        <v>0</v>
      </c>
      <c r="N111" s="372"/>
      <c r="O111" s="373"/>
      <c r="P111" s="371">
        <v>0</v>
      </c>
      <c r="Q111" s="372"/>
      <c r="R111" s="373"/>
      <c r="S111" s="371">
        <v>0</v>
      </c>
      <c r="T111" s="372"/>
      <c r="U111" s="373"/>
      <c r="V111" s="371">
        <f t="shared" si="21"/>
        <v>43358695</v>
      </c>
      <c r="W111" s="372">
        <f t="shared" si="21"/>
        <v>852836</v>
      </c>
      <c r="X111" s="372">
        <f t="shared" si="21"/>
        <v>0</v>
      </c>
      <c r="AB111" s="353">
        <f>+'[1]Segmentos LN resumen'!F111-X111</f>
        <v>0</v>
      </c>
    </row>
    <row r="112" spans="2:28" ht="12">
      <c r="B112" s="362"/>
      <c r="C112" s="370" t="s">
        <v>426</v>
      </c>
      <c r="D112" s="371">
        <v>0</v>
      </c>
      <c r="E112" s="372">
        <v>2441247</v>
      </c>
      <c r="F112" s="373"/>
      <c r="G112" s="371">
        <v>5227</v>
      </c>
      <c r="H112" s="372"/>
      <c r="I112" s="373"/>
      <c r="J112" s="371">
        <v>0</v>
      </c>
      <c r="K112" s="372"/>
      <c r="L112" s="373"/>
      <c r="M112" s="371">
        <v>53062</v>
      </c>
      <c r="N112" s="372">
        <v>195905</v>
      </c>
      <c r="O112" s="373"/>
      <c r="P112" s="371">
        <v>20397</v>
      </c>
      <c r="Q112" s="372">
        <v>-181572</v>
      </c>
      <c r="R112" s="373"/>
      <c r="S112" s="371">
        <v>0</v>
      </c>
      <c r="T112" s="372"/>
      <c r="U112" s="373"/>
      <c r="V112" s="371">
        <f t="shared" si="21"/>
        <v>78686</v>
      </c>
      <c r="W112" s="372">
        <f t="shared" si="21"/>
        <v>2455580</v>
      </c>
      <c r="X112" s="372">
        <f t="shared" si="21"/>
        <v>0</v>
      </c>
      <c r="AB112" s="353">
        <f>+'[1]Segmentos LN resumen'!F112-X112</f>
        <v>0</v>
      </c>
    </row>
    <row r="113" spans="4:28" ht="6" customHeight="1">
      <c r="D113" s="353"/>
      <c r="E113" s="353"/>
      <c r="G113" s="353"/>
      <c r="H113" s="353"/>
      <c r="J113" s="353"/>
      <c r="K113" s="353"/>
      <c r="M113" s="353"/>
      <c r="N113" s="353"/>
      <c r="P113" s="353"/>
      <c r="Q113" s="353"/>
      <c r="S113" s="353"/>
      <c r="T113" s="353"/>
      <c r="V113" s="353"/>
      <c r="W113" s="353"/>
      <c r="X113" s="353"/>
      <c r="AB113" s="353">
        <f>+'[1]Segmentos LN resumen'!F113-X113</f>
        <v>0</v>
      </c>
    </row>
    <row r="114" spans="2:28" ht="12">
      <c r="B114" s="362" t="s">
        <v>427</v>
      </c>
      <c r="C114" s="374"/>
      <c r="D114" s="368">
        <f>+D99+D101+D109+D110</f>
        <v>117291501</v>
      </c>
      <c r="E114" s="363">
        <f aca="true" t="shared" si="23" ref="E114:V114">+E99+E101+E109+E110</f>
        <v>126104095</v>
      </c>
      <c r="F114" s="368">
        <f t="shared" si="23"/>
        <v>0</v>
      </c>
      <c r="G114" s="368">
        <f t="shared" si="23"/>
        <v>-49645307</v>
      </c>
      <c r="H114" s="363">
        <f t="shared" si="23"/>
        <v>-39981403</v>
      </c>
      <c r="I114" s="368">
        <f t="shared" si="23"/>
        <v>0</v>
      </c>
      <c r="J114" s="368">
        <f t="shared" si="23"/>
        <v>136573894</v>
      </c>
      <c r="K114" s="363">
        <f t="shared" si="23"/>
        <v>125917057</v>
      </c>
      <c r="L114" s="368">
        <f t="shared" si="23"/>
        <v>0</v>
      </c>
      <c r="M114" s="368">
        <f t="shared" si="23"/>
        <v>339804496</v>
      </c>
      <c r="N114" s="363">
        <f t="shared" si="23"/>
        <v>249636677</v>
      </c>
      <c r="O114" s="368">
        <f t="shared" si="23"/>
        <v>0</v>
      </c>
      <c r="P114" s="368">
        <f t="shared" si="23"/>
        <v>105685691</v>
      </c>
      <c r="Q114" s="363">
        <f t="shared" si="23"/>
        <v>70080598</v>
      </c>
      <c r="R114" s="368">
        <f t="shared" si="23"/>
        <v>0</v>
      </c>
      <c r="S114" s="368">
        <f t="shared" si="23"/>
        <v>6089992</v>
      </c>
      <c r="T114" s="363">
        <f t="shared" si="23"/>
        <v>2245801</v>
      </c>
      <c r="U114" s="368">
        <f t="shared" si="23"/>
        <v>0</v>
      </c>
      <c r="V114" s="368">
        <f t="shared" si="23"/>
        <v>655800267</v>
      </c>
      <c r="W114" s="363">
        <f>+W99+W101+W109+W110</f>
        <v>534002825</v>
      </c>
      <c r="X114" s="363">
        <f>+X99+X101+X109+X110</f>
        <v>0</v>
      </c>
      <c r="AB114" s="353">
        <f>+'[1]Segmentos LN resumen'!F114-X114</f>
        <v>0</v>
      </c>
    </row>
    <row r="115" spans="4:28" ht="3.75" customHeight="1">
      <c r="D115" s="353"/>
      <c r="E115" s="353"/>
      <c r="G115" s="353"/>
      <c r="H115" s="353"/>
      <c r="J115" s="353"/>
      <c r="K115" s="353"/>
      <c r="M115" s="353"/>
      <c r="N115" s="353"/>
      <c r="P115" s="353"/>
      <c r="Q115" s="353"/>
      <c r="S115" s="353"/>
      <c r="T115" s="353"/>
      <c r="V115" s="353"/>
      <c r="W115" s="353"/>
      <c r="X115" s="353"/>
      <c r="AB115" s="353">
        <f>+'[1]Segmentos LN resumen'!F115-X115</f>
        <v>0</v>
      </c>
    </row>
    <row r="116" spans="2:28" ht="12">
      <c r="B116" s="369"/>
      <c r="C116" s="354" t="s">
        <v>428</v>
      </c>
      <c r="D116" s="371">
        <v>-39997910</v>
      </c>
      <c r="E116" s="372">
        <v>-33315377</v>
      </c>
      <c r="F116" s="373"/>
      <c r="G116" s="371">
        <v>-6399529</v>
      </c>
      <c r="H116" s="372">
        <v>-2447054</v>
      </c>
      <c r="I116" s="373"/>
      <c r="J116" s="371">
        <v>-29229652</v>
      </c>
      <c r="K116" s="372">
        <v>-15973409</v>
      </c>
      <c r="L116" s="373"/>
      <c r="M116" s="371">
        <v>-106661723</v>
      </c>
      <c r="N116" s="372">
        <v>-79540734</v>
      </c>
      <c r="O116" s="373"/>
      <c r="P116" s="371">
        <v>-39107697</v>
      </c>
      <c r="Q116" s="372">
        <v>-23398965</v>
      </c>
      <c r="R116" s="373"/>
      <c r="S116" s="371">
        <v>0</v>
      </c>
      <c r="T116" s="372"/>
      <c r="U116" s="373"/>
      <c r="V116" s="371">
        <f>+D116+G116+J116+M116+P116+S116</f>
        <v>-221396511</v>
      </c>
      <c r="W116" s="372">
        <f>+E116+H116+K116+N116+Q116+T116</f>
        <v>-154675539</v>
      </c>
      <c r="X116" s="372">
        <f>+F116+I116+L116+O116+R116+U116</f>
        <v>0</v>
      </c>
      <c r="AB116" s="353">
        <f>+'[1]Segmentos LN resumen'!F116-X116</f>
        <v>0</v>
      </c>
    </row>
    <row r="117" spans="4:28" ht="4.5" customHeight="1">
      <c r="D117" s="353"/>
      <c r="E117" s="353"/>
      <c r="G117" s="353"/>
      <c r="H117" s="353"/>
      <c r="J117" s="353"/>
      <c r="K117" s="353"/>
      <c r="M117" s="353"/>
      <c r="N117" s="353"/>
      <c r="P117" s="353"/>
      <c r="Q117" s="353"/>
      <c r="S117" s="353"/>
      <c r="T117" s="353"/>
      <c r="V117" s="353"/>
      <c r="W117" s="353"/>
      <c r="X117" s="353"/>
      <c r="AB117" s="353">
        <f>+'[1]Segmentos LN resumen'!F117-X117</f>
        <v>0</v>
      </c>
    </row>
    <row r="118" spans="2:28" ht="12">
      <c r="B118" s="362" t="s">
        <v>429</v>
      </c>
      <c r="C118" s="374"/>
      <c r="D118" s="368">
        <f>+D114+D116</f>
        <v>77293591</v>
      </c>
      <c r="E118" s="367">
        <f aca="true" t="shared" si="24" ref="E118:X118">+E114+E116</f>
        <v>92788718</v>
      </c>
      <c r="F118" s="368">
        <f t="shared" si="24"/>
        <v>0</v>
      </c>
      <c r="G118" s="368">
        <f t="shared" si="24"/>
        <v>-56044836</v>
      </c>
      <c r="H118" s="367">
        <f t="shared" si="24"/>
        <v>-42428457</v>
      </c>
      <c r="I118" s="368">
        <f t="shared" si="24"/>
        <v>0</v>
      </c>
      <c r="J118" s="368">
        <f t="shared" si="24"/>
        <v>107344242</v>
      </c>
      <c r="K118" s="367">
        <f t="shared" si="24"/>
        <v>109943648</v>
      </c>
      <c r="L118" s="368">
        <f t="shared" si="24"/>
        <v>0</v>
      </c>
      <c r="M118" s="368">
        <f t="shared" si="24"/>
        <v>233142773</v>
      </c>
      <c r="N118" s="367">
        <f t="shared" si="24"/>
        <v>170095943</v>
      </c>
      <c r="O118" s="368">
        <f t="shared" si="24"/>
        <v>0</v>
      </c>
      <c r="P118" s="368">
        <f t="shared" si="24"/>
        <v>66577994</v>
      </c>
      <c r="Q118" s="367">
        <f t="shared" si="24"/>
        <v>46681633</v>
      </c>
      <c r="R118" s="368">
        <f t="shared" si="24"/>
        <v>0</v>
      </c>
      <c r="S118" s="368">
        <f t="shared" si="24"/>
        <v>6089992</v>
      </c>
      <c r="T118" s="367">
        <f t="shared" si="24"/>
        <v>2245801</v>
      </c>
      <c r="U118" s="368">
        <f t="shared" si="24"/>
        <v>0</v>
      </c>
      <c r="V118" s="368">
        <f t="shared" si="24"/>
        <v>434403756</v>
      </c>
      <c r="W118" s="367">
        <f t="shared" si="24"/>
        <v>379327286</v>
      </c>
      <c r="X118" s="367">
        <f t="shared" si="24"/>
        <v>0</v>
      </c>
      <c r="AB118" s="353">
        <f>+'[1]Segmentos LN resumen'!F118-X118</f>
        <v>0</v>
      </c>
    </row>
    <row r="119" spans="2:28" ht="12">
      <c r="B119" s="369"/>
      <c r="C119" s="354" t="s">
        <v>430</v>
      </c>
      <c r="D119" s="371">
        <v>0</v>
      </c>
      <c r="E119" s="372"/>
      <c r="F119" s="373"/>
      <c r="G119" s="371">
        <v>0</v>
      </c>
      <c r="H119" s="372"/>
      <c r="I119" s="373"/>
      <c r="J119" s="371">
        <v>0</v>
      </c>
      <c r="K119" s="372"/>
      <c r="L119" s="373"/>
      <c r="M119" s="371">
        <v>0</v>
      </c>
      <c r="N119" s="372"/>
      <c r="O119" s="373"/>
      <c r="P119" s="371">
        <v>0</v>
      </c>
      <c r="Q119" s="372"/>
      <c r="R119" s="373"/>
      <c r="S119" s="371">
        <v>0</v>
      </c>
      <c r="T119" s="372"/>
      <c r="U119" s="373"/>
      <c r="V119" s="371">
        <v>0</v>
      </c>
      <c r="W119" s="372">
        <f>+E119+H119+K119+N119+Q119+T119</f>
        <v>0</v>
      </c>
      <c r="X119" s="372">
        <f>+F119+I119+L119+O119+R119+U119</f>
        <v>0</v>
      </c>
      <c r="AB119" s="353">
        <f>+'[1]Segmentos LN resumen'!F119-X119</f>
        <v>0</v>
      </c>
    </row>
    <row r="120" spans="2:28" ht="12">
      <c r="B120" s="362" t="s">
        <v>431</v>
      </c>
      <c r="C120" s="354"/>
      <c r="D120" s="368">
        <f>+D118+D119</f>
        <v>77293591</v>
      </c>
      <c r="E120" s="367">
        <f aca="true" t="shared" si="25" ref="E120:X120">+E118+E119</f>
        <v>92788718</v>
      </c>
      <c r="F120" s="368">
        <f t="shared" si="25"/>
        <v>0</v>
      </c>
      <c r="G120" s="368">
        <f t="shared" si="25"/>
        <v>-56044836</v>
      </c>
      <c r="H120" s="367">
        <f t="shared" si="25"/>
        <v>-42428457</v>
      </c>
      <c r="I120" s="368">
        <f t="shared" si="25"/>
        <v>0</v>
      </c>
      <c r="J120" s="368">
        <f t="shared" si="25"/>
        <v>107344242</v>
      </c>
      <c r="K120" s="367">
        <f t="shared" si="25"/>
        <v>109943648</v>
      </c>
      <c r="L120" s="368">
        <f t="shared" si="25"/>
        <v>0</v>
      </c>
      <c r="M120" s="368">
        <f t="shared" si="25"/>
        <v>233142773</v>
      </c>
      <c r="N120" s="367">
        <f t="shared" si="25"/>
        <v>170095943</v>
      </c>
      <c r="O120" s="368">
        <f t="shared" si="25"/>
        <v>0</v>
      </c>
      <c r="P120" s="368">
        <f t="shared" si="25"/>
        <v>66577994</v>
      </c>
      <c r="Q120" s="367">
        <f t="shared" si="25"/>
        <v>46681633</v>
      </c>
      <c r="R120" s="368">
        <f t="shared" si="25"/>
        <v>0</v>
      </c>
      <c r="S120" s="368">
        <f t="shared" si="25"/>
        <v>6089992</v>
      </c>
      <c r="T120" s="367">
        <f t="shared" si="25"/>
        <v>2245801</v>
      </c>
      <c r="U120" s="368">
        <f t="shared" si="25"/>
        <v>0</v>
      </c>
      <c r="V120" s="368">
        <f t="shared" si="25"/>
        <v>434403756</v>
      </c>
      <c r="W120" s="367">
        <f t="shared" si="25"/>
        <v>379327286</v>
      </c>
      <c r="X120" s="367">
        <f t="shared" si="25"/>
        <v>0</v>
      </c>
      <c r="AB120" s="353">
        <f>+'[1]Segmentos LN resumen'!F120-X120</f>
        <v>0</v>
      </c>
    </row>
    <row r="121" spans="4:28" ht="6" customHeight="1">
      <c r="D121" s="353"/>
      <c r="E121" s="353"/>
      <c r="G121" s="353"/>
      <c r="H121" s="353"/>
      <c r="J121" s="353"/>
      <c r="K121" s="353"/>
      <c r="M121" s="353"/>
      <c r="N121" s="353"/>
      <c r="P121" s="353"/>
      <c r="Q121" s="353"/>
      <c r="S121" s="353"/>
      <c r="T121" s="353"/>
      <c r="V121" s="353"/>
      <c r="W121" s="353"/>
      <c r="X121" s="353"/>
      <c r="AB121" s="353">
        <f>+'[1]Segmentos LN resumen'!F121-X121</f>
        <v>0</v>
      </c>
    </row>
    <row r="122" spans="2:28" ht="12">
      <c r="B122" s="369"/>
      <c r="C122" s="354" t="s">
        <v>432</v>
      </c>
      <c r="D122" s="368">
        <f>+D120</f>
        <v>77293591</v>
      </c>
      <c r="E122" s="367">
        <v>92788718</v>
      </c>
      <c r="F122" s="367"/>
      <c r="G122" s="368">
        <f>+G120</f>
        <v>-56044836</v>
      </c>
      <c r="H122" s="367">
        <v>-42428457</v>
      </c>
      <c r="I122" s="367"/>
      <c r="J122" s="368">
        <f>+J120</f>
        <v>107344242</v>
      </c>
      <c r="K122" s="367">
        <v>109943648</v>
      </c>
      <c r="L122" s="367"/>
      <c r="M122" s="368">
        <f>+M120</f>
        <v>233142773</v>
      </c>
      <c r="N122" s="367">
        <v>170095943</v>
      </c>
      <c r="O122" s="367"/>
      <c r="P122" s="368">
        <f>+P120</f>
        <v>66577994</v>
      </c>
      <c r="Q122" s="367">
        <v>46681633</v>
      </c>
      <c r="R122" s="367"/>
      <c r="S122" s="368">
        <f>+S120</f>
        <v>6089992</v>
      </c>
      <c r="T122" s="367">
        <v>2245801</v>
      </c>
      <c r="U122" s="367"/>
      <c r="V122" s="368">
        <f>+V120</f>
        <v>434403756</v>
      </c>
      <c r="W122" s="367">
        <f>+W120</f>
        <v>379327286</v>
      </c>
      <c r="X122" s="367">
        <f>+X120</f>
        <v>0</v>
      </c>
      <c r="AB122" s="353">
        <f>+'[1]Segmentos LN resumen'!F122-X122</f>
        <v>0</v>
      </c>
    </row>
    <row r="123" spans="2:28" ht="12">
      <c r="B123" s="369"/>
      <c r="C123" s="374" t="s">
        <v>433</v>
      </c>
      <c r="D123" s="368"/>
      <c r="E123" s="367"/>
      <c r="F123" s="373"/>
      <c r="G123" s="368"/>
      <c r="H123" s="367"/>
      <c r="I123" s="373"/>
      <c r="J123" s="368"/>
      <c r="K123" s="367"/>
      <c r="L123" s="373"/>
      <c r="M123" s="368"/>
      <c r="N123" s="367"/>
      <c r="O123" s="373"/>
      <c r="P123" s="368"/>
      <c r="Q123" s="367"/>
      <c r="R123" s="373"/>
      <c r="S123" s="368"/>
      <c r="T123" s="367"/>
      <c r="U123" s="373"/>
      <c r="V123" s="368"/>
      <c r="W123" s="367"/>
      <c r="X123" s="367">
        <f>+X122-X124</f>
        <v>0</v>
      </c>
      <c r="AB123" s="353"/>
    </row>
    <row r="124" spans="2:28" ht="12">
      <c r="B124" s="369"/>
      <c r="C124" s="374" t="s">
        <v>434</v>
      </c>
      <c r="D124" s="368"/>
      <c r="E124" s="367"/>
      <c r="F124" s="373"/>
      <c r="G124" s="368"/>
      <c r="H124" s="367"/>
      <c r="I124" s="373"/>
      <c r="J124" s="368"/>
      <c r="K124" s="367"/>
      <c r="L124" s="373"/>
      <c r="M124" s="368"/>
      <c r="N124" s="367"/>
      <c r="O124" s="373"/>
      <c r="P124" s="368"/>
      <c r="Q124" s="367"/>
      <c r="R124" s="373"/>
      <c r="S124" s="368"/>
      <c r="T124" s="367"/>
      <c r="U124" s="373"/>
      <c r="V124" s="368"/>
      <c r="W124" s="367"/>
      <c r="X124" s="367">
        <f>+F124+I124+L124+O124+R124+U124</f>
        <v>0</v>
      </c>
      <c r="AB124" s="353"/>
    </row>
    <row r="125" ht="12">
      <c r="AB125" s="353"/>
    </row>
  </sheetData>
  <sheetProtection/>
  <mergeCells count="32">
    <mergeCell ref="V3:X3"/>
    <mergeCell ref="S34:U34"/>
    <mergeCell ref="V34:X34"/>
    <mergeCell ref="B2:C2"/>
    <mergeCell ref="D2:X2"/>
    <mergeCell ref="B3:C3"/>
    <mergeCell ref="D3:F3"/>
    <mergeCell ref="G3:I3"/>
    <mergeCell ref="J3:L3"/>
    <mergeCell ref="B4:C5"/>
    <mergeCell ref="D33:X33"/>
    <mergeCell ref="B34:C34"/>
    <mergeCell ref="D34:F34"/>
    <mergeCell ref="G34:I34"/>
    <mergeCell ref="J34:L34"/>
    <mergeCell ref="D72:F72"/>
    <mergeCell ref="G72:I72"/>
    <mergeCell ref="M3:O3"/>
    <mergeCell ref="P3:R3"/>
    <mergeCell ref="P72:R72"/>
    <mergeCell ref="S72:U72"/>
    <mergeCell ref="S3:U3"/>
    <mergeCell ref="J72:L72"/>
    <mergeCell ref="M72:O72"/>
    <mergeCell ref="M34:O34"/>
    <mergeCell ref="P34:R34"/>
    <mergeCell ref="V72:X72"/>
    <mergeCell ref="B73:C74"/>
    <mergeCell ref="B35:C36"/>
    <mergeCell ref="B58:C58"/>
    <mergeCell ref="D71:X71"/>
    <mergeCell ref="B72:C72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B2:Z124"/>
  <sheetViews>
    <sheetView zoomScale="80" zoomScaleNormal="80" zoomScalePageLayoutView="0" workbookViewId="0" topLeftCell="A28">
      <selection activeCell="D71" sqref="D71:X71"/>
    </sheetView>
  </sheetViews>
  <sheetFormatPr defaultColWidth="11.421875" defaultRowHeight="15"/>
  <cols>
    <col min="1" max="1" width="3.57421875" style="341" customWidth="1"/>
    <col min="2" max="2" width="24.8515625" style="341" customWidth="1"/>
    <col min="3" max="3" width="52.57421875" style="341" customWidth="1"/>
    <col min="4" max="4" width="16.57421875" style="341" bestFit="1" customWidth="1"/>
    <col min="5" max="5" width="16.28125" style="341" bestFit="1" customWidth="1"/>
    <col min="6" max="6" width="15.8515625" style="341" bestFit="1" customWidth="1"/>
    <col min="7" max="7" width="14.28125" style="341" bestFit="1" customWidth="1"/>
    <col min="8" max="9" width="15.00390625" style="341" bestFit="1" customWidth="1"/>
    <col min="10" max="10" width="17.00390625" style="341" bestFit="1" customWidth="1"/>
    <col min="11" max="11" width="16.28125" style="341" bestFit="1" customWidth="1"/>
    <col min="12" max="13" width="16.57421875" style="341" bestFit="1" customWidth="1"/>
    <col min="14" max="15" width="16.28125" style="341" bestFit="1" customWidth="1"/>
    <col min="16" max="18" width="15.00390625" style="341" bestFit="1" customWidth="1"/>
    <col min="19" max="19" width="13.7109375" style="341" bestFit="1" customWidth="1"/>
    <col min="20" max="20" width="13.421875" style="341" bestFit="1" customWidth="1"/>
    <col min="21" max="21" width="13.140625" style="341" bestFit="1" customWidth="1"/>
    <col min="22" max="22" width="17.28125" style="341" bestFit="1" customWidth="1"/>
    <col min="23" max="24" width="17.00390625" style="341" bestFit="1" customWidth="1"/>
    <col min="25" max="25" width="12.28125" style="341" customWidth="1"/>
    <col min="26" max="26" width="6.8515625" style="341" bestFit="1" customWidth="1"/>
    <col min="27" max="27" width="16.421875" style="341" bestFit="1" customWidth="1"/>
    <col min="28" max="28" width="16.421875" style="341" customWidth="1"/>
    <col min="29" max="29" width="13.421875" style="341" bestFit="1" customWidth="1"/>
    <col min="30" max="30" width="11.421875" style="341" customWidth="1"/>
    <col min="31" max="31" width="15.8515625" style="341" bestFit="1" customWidth="1"/>
    <col min="32" max="16384" width="11.421875" style="341" customWidth="1"/>
  </cols>
  <sheetData>
    <row r="2" spans="2:24" ht="21" customHeight="1">
      <c r="B2" s="420" t="s">
        <v>438</v>
      </c>
      <c r="C2" s="421"/>
      <c r="D2" s="438" t="s">
        <v>341</v>
      </c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40"/>
    </row>
    <row r="3" spans="2:24" ht="25.5" customHeight="1">
      <c r="B3" s="420" t="s">
        <v>367</v>
      </c>
      <c r="C3" s="421"/>
      <c r="D3" s="422" t="s">
        <v>0</v>
      </c>
      <c r="E3" s="423"/>
      <c r="F3" s="424"/>
      <c r="G3" s="422" t="s">
        <v>1</v>
      </c>
      <c r="H3" s="423"/>
      <c r="I3" s="424"/>
      <c r="J3" s="422" t="s">
        <v>435</v>
      </c>
      <c r="K3" s="423"/>
      <c r="L3" s="424"/>
      <c r="M3" s="422" t="s">
        <v>2</v>
      </c>
      <c r="N3" s="423"/>
      <c r="O3" s="424"/>
      <c r="P3" s="422" t="s">
        <v>436</v>
      </c>
      <c r="Q3" s="423"/>
      <c r="R3" s="424"/>
      <c r="S3" s="422" t="s">
        <v>437</v>
      </c>
      <c r="T3" s="423"/>
      <c r="U3" s="424"/>
      <c r="V3" s="422" t="s">
        <v>343</v>
      </c>
      <c r="W3" s="423"/>
      <c r="X3" s="424"/>
    </row>
    <row r="4" spans="2:24" ht="12" customHeight="1">
      <c r="B4" s="427" t="s">
        <v>344</v>
      </c>
      <c r="C4" s="428"/>
      <c r="D4" s="343">
        <f>+'[1]Segmentos pais'!D4</f>
        <v>41912</v>
      </c>
      <c r="E4" s="344">
        <f>+'[1]Segmentos LN Generacion'!E4</f>
        <v>41639</v>
      </c>
      <c r="F4" s="344">
        <f>+'[1]Segmentos LN Generacion'!F4</f>
        <v>41274</v>
      </c>
      <c r="G4" s="343">
        <f aca="true" t="shared" si="0" ref="G4:R4">+D4</f>
        <v>41912</v>
      </c>
      <c r="H4" s="344">
        <f t="shared" si="0"/>
        <v>41639</v>
      </c>
      <c r="I4" s="344">
        <f t="shared" si="0"/>
        <v>41274</v>
      </c>
      <c r="J4" s="343">
        <f t="shared" si="0"/>
        <v>41912</v>
      </c>
      <c r="K4" s="344">
        <f t="shared" si="0"/>
        <v>41639</v>
      </c>
      <c r="L4" s="344">
        <f t="shared" si="0"/>
        <v>41274</v>
      </c>
      <c r="M4" s="343">
        <f t="shared" si="0"/>
        <v>41912</v>
      </c>
      <c r="N4" s="344">
        <f t="shared" si="0"/>
        <v>41639</v>
      </c>
      <c r="O4" s="344">
        <f t="shared" si="0"/>
        <v>41274</v>
      </c>
      <c r="P4" s="343">
        <f t="shared" si="0"/>
        <v>41912</v>
      </c>
      <c r="Q4" s="344">
        <f t="shared" si="0"/>
        <v>41639</v>
      </c>
      <c r="R4" s="344">
        <f t="shared" si="0"/>
        <v>41274</v>
      </c>
      <c r="S4" s="343">
        <f aca="true" t="shared" si="1" ref="S4:X4">+P4</f>
        <v>41912</v>
      </c>
      <c r="T4" s="344">
        <f t="shared" si="1"/>
        <v>41639</v>
      </c>
      <c r="U4" s="344">
        <f t="shared" si="1"/>
        <v>41274</v>
      </c>
      <c r="V4" s="343">
        <f t="shared" si="1"/>
        <v>41912</v>
      </c>
      <c r="W4" s="344">
        <f t="shared" si="1"/>
        <v>41639</v>
      </c>
      <c r="X4" s="344">
        <f t="shared" si="1"/>
        <v>41274</v>
      </c>
    </row>
    <row r="5" spans="2:24" ht="12">
      <c r="B5" s="429"/>
      <c r="C5" s="430"/>
      <c r="D5" s="345" t="s">
        <v>345</v>
      </c>
      <c r="E5" s="346" t="s">
        <v>345</v>
      </c>
      <c r="F5" s="346" t="s">
        <v>345</v>
      </c>
      <c r="G5" s="345" t="s">
        <v>345</v>
      </c>
      <c r="H5" s="346" t="s">
        <v>345</v>
      </c>
      <c r="I5" s="346" t="s">
        <v>345</v>
      </c>
      <c r="J5" s="345" t="s">
        <v>345</v>
      </c>
      <c r="K5" s="346" t="s">
        <v>345</v>
      </c>
      <c r="L5" s="346" t="s">
        <v>345</v>
      </c>
      <c r="M5" s="345" t="s">
        <v>345</v>
      </c>
      <c r="N5" s="346" t="s">
        <v>345</v>
      </c>
      <c r="O5" s="346" t="s">
        <v>345</v>
      </c>
      <c r="P5" s="345" t="s">
        <v>345</v>
      </c>
      <c r="Q5" s="346" t="s">
        <v>345</v>
      </c>
      <c r="R5" s="346" t="s">
        <v>345</v>
      </c>
      <c r="S5" s="345" t="s">
        <v>345</v>
      </c>
      <c r="T5" s="346" t="s">
        <v>345</v>
      </c>
      <c r="U5" s="346" t="s">
        <v>345</v>
      </c>
      <c r="V5" s="345" t="s">
        <v>345</v>
      </c>
      <c r="W5" s="346" t="s">
        <v>345</v>
      </c>
      <c r="X5" s="346" t="s">
        <v>345</v>
      </c>
    </row>
    <row r="6" spans="2:26" ht="12">
      <c r="B6" s="347" t="s">
        <v>346</v>
      </c>
      <c r="D6" s="348">
        <f>SUM(D7:D13)</f>
        <v>271591296</v>
      </c>
      <c r="E6" s="349">
        <v>192097248</v>
      </c>
      <c r="F6" s="349">
        <v>161687281</v>
      </c>
      <c r="G6" s="348">
        <f>SUM(G7:G13)</f>
        <v>304384641</v>
      </c>
      <c r="H6" s="349">
        <v>217226660</v>
      </c>
      <c r="I6" s="349">
        <v>75393801</v>
      </c>
      <c r="J6" s="348">
        <f>SUM(J7:J13)</f>
        <v>509853309</v>
      </c>
      <c r="K6" s="349">
        <v>413137593</v>
      </c>
      <c r="L6" s="349">
        <v>396065371</v>
      </c>
      <c r="M6" s="348">
        <f>SUM(M7:M13)</f>
        <v>252520278</v>
      </c>
      <c r="N6" s="349">
        <v>286639350</v>
      </c>
      <c r="O6" s="349">
        <v>248759159</v>
      </c>
      <c r="P6" s="348">
        <f>SUM(P7:P13)</f>
        <v>113568665</v>
      </c>
      <c r="Q6" s="349">
        <v>106049491</v>
      </c>
      <c r="R6" s="349">
        <v>83158205</v>
      </c>
      <c r="S6" s="348">
        <f>SUM(S7:S13)</f>
        <v>-21833617</v>
      </c>
      <c r="T6" s="349">
        <v>-3541399</v>
      </c>
      <c r="U6" s="349">
        <v>-3228460</v>
      </c>
      <c r="V6" s="358">
        <f>SUM(V7:V13)</f>
        <v>1430084572</v>
      </c>
      <c r="W6" s="363">
        <f>SUM(W7:W13)</f>
        <v>1211608943</v>
      </c>
      <c r="X6" s="363">
        <f>SUM(X7:X13)</f>
        <v>961835357</v>
      </c>
      <c r="Z6" s="353">
        <f>+'[1]Segmentos LN resumen'!I6-X6</f>
        <v>0</v>
      </c>
    </row>
    <row r="7" spans="2:26" ht="12">
      <c r="B7" s="350"/>
      <c r="C7" s="351" t="s">
        <v>347</v>
      </c>
      <c r="D7" s="348">
        <v>3292590</v>
      </c>
      <c r="E7" s="352">
        <v>22774490</v>
      </c>
      <c r="F7" s="352">
        <v>6800784</v>
      </c>
      <c r="G7" s="348">
        <v>13599489</v>
      </c>
      <c r="H7" s="352">
        <v>8696329</v>
      </c>
      <c r="I7" s="352">
        <v>13979227</v>
      </c>
      <c r="J7" s="348">
        <v>78889061</v>
      </c>
      <c r="K7" s="352">
        <v>65536627</v>
      </c>
      <c r="L7" s="352">
        <v>46175000</v>
      </c>
      <c r="M7" s="348">
        <v>105954832</v>
      </c>
      <c r="N7" s="352">
        <v>116480956</v>
      </c>
      <c r="O7" s="352">
        <v>132138584</v>
      </c>
      <c r="P7" s="348">
        <v>26153972</v>
      </c>
      <c r="Q7" s="352">
        <v>41802393</v>
      </c>
      <c r="R7" s="352">
        <v>27824497</v>
      </c>
      <c r="S7" s="348">
        <v>0</v>
      </c>
      <c r="T7" s="352">
        <v>0</v>
      </c>
      <c r="U7" s="352">
        <v>0</v>
      </c>
      <c r="V7" s="358">
        <f aca="true" t="shared" si="2" ref="V7:X13">+D7+G7+J7+M7+P7+S7</f>
        <v>227889944</v>
      </c>
      <c r="W7" s="363">
        <f t="shared" si="2"/>
        <v>255290795</v>
      </c>
      <c r="X7" s="363">
        <f t="shared" si="2"/>
        <v>226918092</v>
      </c>
      <c r="Y7" s="353"/>
      <c r="Z7" s="353">
        <f>+'[1]Segmentos LN resumen'!I7-X7</f>
        <v>0</v>
      </c>
    </row>
    <row r="8" spans="2:26" ht="12">
      <c r="B8" s="350"/>
      <c r="C8" s="351" t="s">
        <v>348</v>
      </c>
      <c r="D8" s="348">
        <v>29764</v>
      </c>
      <c r="E8" s="352">
        <v>309009</v>
      </c>
      <c r="F8" s="352">
        <v>3</v>
      </c>
      <c r="G8" s="348">
        <v>0</v>
      </c>
      <c r="H8" s="352">
        <v>0</v>
      </c>
      <c r="I8" s="352">
        <v>248730</v>
      </c>
      <c r="J8" s="348">
        <v>12938187</v>
      </c>
      <c r="K8" s="352">
        <v>16895101</v>
      </c>
      <c r="L8" s="352">
        <v>21786059</v>
      </c>
      <c r="M8" s="348">
        <v>19576686</v>
      </c>
      <c r="N8" s="352">
        <v>72924655</v>
      </c>
      <c r="O8" s="352">
        <v>25853350</v>
      </c>
      <c r="P8" s="348">
        <v>0</v>
      </c>
      <c r="Q8" s="352">
        <v>3941104</v>
      </c>
      <c r="R8" s="352">
        <v>0</v>
      </c>
      <c r="S8" s="348">
        <v>0</v>
      </c>
      <c r="T8" s="352">
        <v>0</v>
      </c>
      <c r="U8" s="352">
        <v>0</v>
      </c>
      <c r="V8" s="358">
        <f t="shared" si="2"/>
        <v>32544637</v>
      </c>
      <c r="W8" s="363">
        <f t="shared" si="2"/>
        <v>94069869</v>
      </c>
      <c r="X8" s="363">
        <f t="shared" si="2"/>
        <v>47888142</v>
      </c>
      <c r="Z8" s="353">
        <f>+'[1]Segmentos LN resumen'!I8-X8</f>
        <v>0</v>
      </c>
    </row>
    <row r="9" spans="2:26" ht="12">
      <c r="B9" s="350"/>
      <c r="C9" s="351" t="s">
        <v>349</v>
      </c>
      <c r="D9" s="348">
        <v>3101577</v>
      </c>
      <c r="E9" s="352">
        <v>1793463</v>
      </c>
      <c r="F9" s="352">
        <v>2458642</v>
      </c>
      <c r="G9" s="348">
        <v>895013</v>
      </c>
      <c r="H9" s="352">
        <v>1181675</v>
      </c>
      <c r="I9" s="352">
        <v>982584</v>
      </c>
      <c r="J9" s="348">
        <v>83245311</v>
      </c>
      <c r="K9" s="352">
        <v>71204617</v>
      </c>
      <c r="L9" s="352">
        <v>58667785</v>
      </c>
      <c r="M9" s="348">
        <v>2472293</v>
      </c>
      <c r="N9" s="352">
        <v>3591691</v>
      </c>
      <c r="O9" s="352">
        <v>6465483</v>
      </c>
      <c r="P9" s="348">
        <v>3163358</v>
      </c>
      <c r="Q9" s="352">
        <v>2013596</v>
      </c>
      <c r="R9" s="352">
        <v>2667568</v>
      </c>
      <c r="S9" s="348">
        <v>0</v>
      </c>
      <c r="T9" s="352">
        <v>0</v>
      </c>
      <c r="U9" s="352">
        <v>0</v>
      </c>
      <c r="V9" s="358">
        <f t="shared" si="2"/>
        <v>92877552</v>
      </c>
      <c r="W9" s="363">
        <f t="shared" si="2"/>
        <v>79785042</v>
      </c>
      <c r="X9" s="363">
        <f t="shared" si="2"/>
        <v>71242062</v>
      </c>
      <c r="Z9" s="353">
        <f>+'[1]Segmentos LN resumen'!I9-X9</f>
        <v>0</v>
      </c>
    </row>
    <row r="10" spans="2:26" ht="12">
      <c r="B10" s="350"/>
      <c r="C10" s="351" t="s">
        <v>350</v>
      </c>
      <c r="D10" s="348">
        <v>215601358</v>
      </c>
      <c r="E10" s="352">
        <v>149400234</v>
      </c>
      <c r="F10" s="352">
        <v>146524961</v>
      </c>
      <c r="G10" s="348">
        <v>236511229</v>
      </c>
      <c r="H10" s="352">
        <v>195835234</v>
      </c>
      <c r="I10" s="352">
        <v>50892193</v>
      </c>
      <c r="J10" s="348">
        <v>318562863</v>
      </c>
      <c r="K10" s="352">
        <v>248214780</v>
      </c>
      <c r="L10" s="352">
        <v>256665873</v>
      </c>
      <c r="M10" s="348">
        <v>115593660</v>
      </c>
      <c r="N10" s="352">
        <v>86878811</v>
      </c>
      <c r="O10" s="352">
        <v>78708428</v>
      </c>
      <c r="P10" s="348">
        <v>62563109</v>
      </c>
      <c r="Q10" s="352">
        <v>49200081</v>
      </c>
      <c r="R10" s="352">
        <v>48194935</v>
      </c>
      <c r="S10" s="348">
        <v>0</v>
      </c>
      <c r="T10" s="352">
        <v>2968</v>
      </c>
      <c r="U10" s="352">
        <v>0</v>
      </c>
      <c r="V10" s="358">
        <f t="shared" si="2"/>
        <v>948832219</v>
      </c>
      <c r="W10" s="363">
        <f t="shared" si="2"/>
        <v>729532108</v>
      </c>
      <c r="X10" s="363">
        <f t="shared" si="2"/>
        <v>580986390</v>
      </c>
      <c r="Z10" s="353">
        <f>+'[1]Segmentos LN resumen'!I10-X10</f>
        <v>0</v>
      </c>
    </row>
    <row r="11" spans="2:26" ht="12">
      <c r="B11" s="350"/>
      <c r="C11" s="351" t="s">
        <v>351</v>
      </c>
      <c r="D11" s="348">
        <v>46065256</v>
      </c>
      <c r="E11" s="352">
        <v>15082952</v>
      </c>
      <c r="F11" s="352">
        <v>4002377</v>
      </c>
      <c r="G11" s="348">
        <v>323264</v>
      </c>
      <c r="H11" s="352">
        <v>757342</v>
      </c>
      <c r="I11" s="352">
        <v>910306</v>
      </c>
      <c r="J11" s="348">
        <v>26875</v>
      </c>
      <c r="K11" s="352">
        <v>22750</v>
      </c>
      <c r="L11" s="352">
        <v>0</v>
      </c>
      <c r="M11" s="348">
        <v>3391340</v>
      </c>
      <c r="N11" s="352">
        <v>2735244</v>
      </c>
      <c r="O11" s="352">
        <v>2444649</v>
      </c>
      <c r="P11" s="348">
        <v>12281089</v>
      </c>
      <c r="Q11" s="352">
        <v>3156941</v>
      </c>
      <c r="R11" s="352">
        <v>54071</v>
      </c>
      <c r="S11" s="348">
        <v>-21833617</v>
      </c>
      <c r="T11" s="352">
        <v>-3544367</v>
      </c>
      <c r="U11" s="352">
        <v>-3228460</v>
      </c>
      <c r="V11" s="358">
        <f t="shared" si="2"/>
        <v>40254207</v>
      </c>
      <c r="W11" s="363">
        <f t="shared" si="2"/>
        <v>18210862</v>
      </c>
      <c r="X11" s="363">
        <f t="shared" si="2"/>
        <v>4182943</v>
      </c>
      <c r="Z11" s="353">
        <f>+'[1]Segmentos LN resumen'!I11-X11</f>
        <v>0</v>
      </c>
    </row>
    <row r="12" spans="2:26" ht="12">
      <c r="B12" s="350"/>
      <c r="C12" s="351" t="s">
        <v>352</v>
      </c>
      <c r="D12" s="348">
        <v>3467710</v>
      </c>
      <c r="E12" s="352">
        <v>2516897</v>
      </c>
      <c r="F12" s="352">
        <v>1452916</v>
      </c>
      <c r="G12" s="348">
        <v>30331071</v>
      </c>
      <c r="H12" s="352">
        <v>5186645</v>
      </c>
      <c r="I12" s="352">
        <v>3234106</v>
      </c>
      <c r="J12" s="348">
        <v>2511856</v>
      </c>
      <c r="K12" s="352">
        <v>2495125</v>
      </c>
      <c r="L12" s="352">
        <v>634171</v>
      </c>
      <c r="M12" s="348">
        <v>5531467</v>
      </c>
      <c r="N12" s="352">
        <v>4027993</v>
      </c>
      <c r="O12" s="352">
        <v>3148665</v>
      </c>
      <c r="P12" s="348">
        <v>9382256</v>
      </c>
      <c r="Q12" s="352">
        <v>5445164</v>
      </c>
      <c r="R12" s="352">
        <v>4390026</v>
      </c>
      <c r="S12" s="348">
        <v>0</v>
      </c>
      <c r="T12" s="352">
        <v>0</v>
      </c>
      <c r="U12" s="352">
        <v>0</v>
      </c>
      <c r="V12" s="358">
        <f t="shared" si="2"/>
        <v>51224360</v>
      </c>
      <c r="W12" s="363">
        <f t="shared" si="2"/>
        <v>19671824</v>
      </c>
      <c r="X12" s="363">
        <f t="shared" si="2"/>
        <v>12859884</v>
      </c>
      <c r="Z12" s="353">
        <f>+'[1]Segmentos LN resumen'!I12-X12</f>
        <v>0</v>
      </c>
    </row>
    <row r="13" spans="2:26" ht="12">
      <c r="B13" s="350"/>
      <c r="C13" s="351" t="s">
        <v>353</v>
      </c>
      <c r="D13" s="348">
        <v>33041</v>
      </c>
      <c r="E13" s="352">
        <v>220203</v>
      </c>
      <c r="F13" s="352">
        <v>447598</v>
      </c>
      <c r="G13" s="348">
        <v>22724575</v>
      </c>
      <c r="H13" s="352">
        <v>5569435</v>
      </c>
      <c r="I13" s="352">
        <v>5146655</v>
      </c>
      <c r="J13" s="348">
        <v>13679156</v>
      </c>
      <c r="K13" s="352">
        <v>8768593</v>
      </c>
      <c r="L13" s="352">
        <v>12136483</v>
      </c>
      <c r="M13" s="348">
        <v>0</v>
      </c>
      <c r="N13" s="352">
        <v>0</v>
      </c>
      <c r="O13" s="352">
        <v>0</v>
      </c>
      <c r="P13" s="348">
        <v>24881</v>
      </c>
      <c r="Q13" s="352">
        <v>490212</v>
      </c>
      <c r="R13" s="352">
        <v>27108</v>
      </c>
      <c r="S13" s="348">
        <v>0</v>
      </c>
      <c r="T13" s="352">
        <v>0</v>
      </c>
      <c r="U13" s="352">
        <v>0</v>
      </c>
      <c r="V13" s="358">
        <f t="shared" si="2"/>
        <v>36461653</v>
      </c>
      <c r="W13" s="363">
        <f t="shared" si="2"/>
        <v>15048443</v>
      </c>
      <c r="X13" s="363">
        <f t="shared" si="2"/>
        <v>17757844</v>
      </c>
      <c r="Z13" s="353">
        <f>+'[1]Segmentos LN resumen'!I13-X13</f>
        <v>0</v>
      </c>
    </row>
    <row r="14" spans="23:24" ht="7.5" customHeight="1">
      <c r="W14" s="361"/>
      <c r="X14" s="361"/>
    </row>
    <row r="15" spans="2:26" ht="36">
      <c r="B15" s="350"/>
      <c r="C15" s="354" t="s">
        <v>354</v>
      </c>
      <c r="D15" s="348">
        <v>0</v>
      </c>
      <c r="E15" s="352">
        <v>0</v>
      </c>
      <c r="F15" s="352">
        <v>0</v>
      </c>
      <c r="G15" s="348">
        <v>0</v>
      </c>
      <c r="H15" s="352">
        <v>0</v>
      </c>
      <c r="I15" s="352">
        <v>0</v>
      </c>
      <c r="J15" s="348">
        <v>0</v>
      </c>
      <c r="K15" s="352">
        <v>0</v>
      </c>
      <c r="L15" s="352">
        <v>0</v>
      </c>
      <c r="M15" s="348">
        <v>0</v>
      </c>
      <c r="N15" s="352">
        <v>0</v>
      </c>
      <c r="O15" s="352">
        <v>0</v>
      </c>
      <c r="P15" s="348">
        <v>0</v>
      </c>
      <c r="Q15" s="352">
        <v>0</v>
      </c>
      <c r="R15" s="352">
        <v>0</v>
      </c>
      <c r="S15" s="348">
        <v>0</v>
      </c>
      <c r="T15" s="352">
        <v>0</v>
      </c>
      <c r="U15" s="352">
        <v>0</v>
      </c>
      <c r="V15" s="358">
        <v>0</v>
      </c>
      <c r="W15" s="363">
        <v>0</v>
      </c>
      <c r="X15" s="363">
        <v>0</v>
      </c>
      <c r="Z15" s="353">
        <f>+'[1]Segmentos LN resumen'!I15-X15</f>
        <v>0</v>
      </c>
    </row>
    <row r="16" spans="23:24" ht="12">
      <c r="W16" s="361"/>
      <c r="X16" s="361"/>
    </row>
    <row r="17" spans="2:26" ht="12">
      <c r="B17" s="355" t="s">
        <v>355</v>
      </c>
      <c r="D17" s="348">
        <f>SUM(D18:D27)</f>
        <v>1235240751</v>
      </c>
      <c r="E17" s="349">
        <v>1210687967</v>
      </c>
      <c r="F17" s="349">
        <v>1141771230</v>
      </c>
      <c r="G17" s="348">
        <f>SUM(G18:G27)</f>
        <v>330829204</v>
      </c>
      <c r="H17" s="349">
        <v>284575650</v>
      </c>
      <c r="I17" s="349">
        <v>249249898</v>
      </c>
      <c r="J17" s="348">
        <f>SUM(J18:J27)</f>
        <v>1957405721</v>
      </c>
      <c r="K17" s="349">
        <v>1748919068</v>
      </c>
      <c r="L17" s="349">
        <v>1813358782</v>
      </c>
      <c r="M17" s="348">
        <f aca="true" t="shared" si="3" ref="M17:X17">SUM(M18:M27)</f>
        <v>1044857660</v>
      </c>
      <c r="N17" s="349">
        <v>965222710</v>
      </c>
      <c r="O17" s="349">
        <v>949733045</v>
      </c>
      <c r="P17" s="348">
        <f t="shared" si="3"/>
        <v>573655841</v>
      </c>
      <c r="Q17" s="349">
        <v>487752639</v>
      </c>
      <c r="R17" s="349">
        <v>456528437</v>
      </c>
      <c r="S17" s="348">
        <f t="shared" si="3"/>
        <v>0</v>
      </c>
      <c r="T17" s="349">
        <v>0</v>
      </c>
      <c r="U17" s="349">
        <v>0</v>
      </c>
      <c r="V17" s="358">
        <f t="shared" si="3"/>
        <v>5141989177</v>
      </c>
      <c r="W17" s="363">
        <f t="shared" si="3"/>
        <v>4697158034</v>
      </c>
      <c r="X17" s="363">
        <f t="shared" si="3"/>
        <v>4610641392</v>
      </c>
      <c r="Z17" s="353">
        <f>+'[1]Segmentos LN resumen'!I17-X17</f>
        <v>0</v>
      </c>
    </row>
    <row r="18" spans="2:26" ht="12">
      <c r="B18" s="350"/>
      <c r="C18" s="351" t="s">
        <v>356</v>
      </c>
      <c r="D18" s="348">
        <v>29108</v>
      </c>
      <c r="E18" s="352">
        <v>22728</v>
      </c>
      <c r="F18" s="352">
        <v>25109</v>
      </c>
      <c r="G18" s="348">
        <v>43822</v>
      </c>
      <c r="H18" s="352">
        <v>61181</v>
      </c>
      <c r="I18" s="352">
        <v>86201</v>
      </c>
      <c r="J18" s="348">
        <v>480875501</v>
      </c>
      <c r="K18" s="352">
        <v>452494316</v>
      </c>
      <c r="L18" s="352">
        <v>375227434</v>
      </c>
      <c r="M18" s="348">
        <v>7789</v>
      </c>
      <c r="N18" s="352">
        <v>7143</v>
      </c>
      <c r="O18" s="352">
        <v>7117</v>
      </c>
      <c r="P18" s="348">
        <v>0</v>
      </c>
      <c r="Q18" s="352">
        <v>0</v>
      </c>
      <c r="R18" s="352">
        <v>3183912</v>
      </c>
      <c r="S18" s="348">
        <v>0</v>
      </c>
      <c r="T18" s="352">
        <v>0</v>
      </c>
      <c r="U18" s="352">
        <v>0</v>
      </c>
      <c r="V18" s="358">
        <f aca="true" t="shared" si="4" ref="V18:X27">+D18+G18+J18+M18+P18+S18</f>
        <v>480956220</v>
      </c>
      <c r="W18" s="363">
        <f t="shared" si="4"/>
        <v>452585368</v>
      </c>
      <c r="X18" s="363">
        <f t="shared" si="4"/>
        <v>378529773</v>
      </c>
      <c r="Z18" s="353">
        <f>+'[1]Segmentos LN resumen'!I18-X18</f>
        <v>0</v>
      </c>
    </row>
    <row r="19" spans="2:26" ht="12">
      <c r="B19" s="350"/>
      <c r="C19" s="351" t="s">
        <v>357</v>
      </c>
      <c r="D19" s="348">
        <v>201973</v>
      </c>
      <c r="E19" s="352">
        <v>319503</v>
      </c>
      <c r="F19" s="352">
        <v>333644</v>
      </c>
      <c r="G19" s="348">
        <v>422964</v>
      </c>
      <c r="H19" s="352">
        <v>480779</v>
      </c>
      <c r="I19" s="352">
        <v>580733</v>
      </c>
      <c r="J19" s="348">
        <v>58104320</v>
      </c>
      <c r="K19" s="352">
        <v>58799681</v>
      </c>
      <c r="L19" s="352">
        <v>59325193</v>
      </c>
      <c r="M19" s="348">
        <v>0</v>
      </c>
      <c r="N19" s="352">
        <v>0</v>
      </c>
      <c r="O19" s="352">
        <v>1074740</v>
      </c>
      <c r="P19" s="348">
        <v>0</v>
      </c>
      <c r="Q19" s="352">
        <v>0</v>
      </c>
      <c r="R19" s="352">
        <v>0</v>
      </c>
      <c r="S19" s="348">
        <v>0</v>
      </c>
      <c r="T19" s="352">
        <v>0</v>
      </c>
      <c r="U19" s="352">
        <v>0</v>
      </c>
      <c r="V19" s="358">
        <f t="shared" si="4"/>
        <v>58729257</v>
      </c>
      <c r="W19" s="363">
        <f t="shared" si="4"/>
        <v>59599963</v>
      </c>
      <c r="X19" s="363">
        <f t="shared" si="4"/>
        <v>61314310</v>
      </c>
      <c r="Z19" s="353">
        <f>+'[1]Segmentos LN resumen'!I19-X19</f>
        <v>0</v>
      </c>
    </row>
    <row r="20" spans="2:26" ht="12">
      <c r="B20" s="350"/>
      <c r="C20" s="351" t="s">
        <v>358</v>
      </c>
      <c r="D20" s="348">
        <v>7277025</v>
      </c>
      <c r="E20" s="352">
        <v>6055189</v>
      </c>
      <c r="F20" s="352">
        <v>6863063</v>
      </c>
      <c r="G20" s="348">
        <v>1094954</v>
      </c>
      <c r="H20" s="352">
        <v>1668894</v>
      </c>
      <c r="I20" s="352">
        <v>1666444</v>
      </c>
      <c r="J20" s="348">
        <v>40158239</v>
      </c>
      <c r="K20" s="352">
        <v>34859235</v>
      </c>
      <c r="L20" s="352">
        <v>32901738</v>
      </c>
      <c r="M20" s="348">
        <v>13374561</v>
      </c>
      <c r="N20" s="352">
        <v>11995821</v>
      </c>
      <c r="O20" s="352">
        <v>10300046</v>
      </c>
      <c r="P20" s="348">
        <v>0</v>
      </c>
      <c r="Q20" s="352">
        <v>0</v>
      </c>
      <c r="R20" s="352">
        <v>0</v>
      </c>
      <c r="S20" s="348">
        <v>0</v>
      </c>
      <c r="T20" s="352">
        <v>0</v>
      </c>
      <c r="U20" s="352">
        <v>0</v>
      </c>
      <c r="V20" s="358">
        <f t="shared" si="4"/>
        <v>61904779</v>
      </c>
      <c r="W20" s="363">
        <f t="shared" si="4"/>
        <v>54579139</v>
      </c>
      <c r="X20" s="363">
        <f t="shared" si="4"/>
        <v>51731291</v>
      </c>
      <c r="Z20" s="353">
        <f>+'[1]Segmentos LN resumen'!I20-X20</f>
        <v>0</v>
      </c>
    </row>
    <row r="21" spans="2:26" ht="12">
      <c r="B21" s="350"/>
      <c r="C21" s="351" t="s">
        <v>359</v>
      </c>
      <c r="D21" s="348">
        <v>0</v>
      </c>
      <c r="E21" s="352">
        <v>0</v>
      </c>
      <c r="F21" s="352">
        <v>0</v>
      </c>
      <c r="G21" s="348">
        <v>441047</v>
      </c>
      <c r="H21" s="352">
        <v>0</v>
      </c>
      <c r="I21" s="352">
        <v>0</v>
      </c>
      <c r="J21" s="348">
        <v>0</v>
      </c>
      <c r="K21" s="352">
        <v>0</v>
      </c>
      <c r="L21" s="352">
        <v>99044</v>
      </c>
      <c r="M21" s="348">
        <v>0</v>
      </c>
      <c r="N21" s="352">
        <v>0</v>
      </c>
      <c r="O21" s="352">
        <v>0</v>
      </c>
      <c r="P21" s="348">
        <v>0</v>
      </c>
      <c r="Q21" s="352">
        <v>0</v>
      </c>
      <c r="R21" s="352">
        <v>0</v>
      </c>
      <c r="S21" s="348">
        <v>0</v>
      </c>
      <c r="T21" s="352">
        <v>0</v>
      </c>
      <c r="U21" s="352">
        <v>0</v>
      </c>
      <c r="V21" s="358">
        <f t="shared" si="4"/>
        <v>441047</v>
      </c>
      <c r="W21" s="363">
        <f t="shared" si="4"/>
        <v>0</v>
      </c>
      <c r="X21" s="363">
        <f t="shared" si="4"/>
        <v>99044</v>
      </c>
      <c r="Z21" s="353">
        <f>+'[1]Segmentos LN resumen'!I21-X21</f>
        <v>0</v>
      </c>
    </row>
    <row r="22" spans="2:26" ht="12">
      <c r="B22" s="350"/>
      <c r="C22" s="351" t="s">
        <v>360</v>
      </c>
      <c r="D22" s="348">
        <v>559737057</v>
      </c>
      <c r="E22" s="352">
        <v>552161023</v>
      </c>
      <c r="F22" s="352">
        <v>510734951</v>
      </c>
      <c r="G22" s="348">
        <v>19542</v>
      </c>
      <c r="H22" s="352">
        <v>21641</v>
      </c>
      <c r="I22" s="352">
        <v>25684</v>
      </c>
      <c r="J22" s="348">
        <v>0</v>
      </c>
      <c r="K22" s="352">
        <v>0</v>
      </c>
      <c r="L22" s="352">
        <v>0</v>
      </c>
      <c r="M22" s="348">
        <v>38187511</v>
      </c>
      <c r="N22" s="352">
        <v>33085547</v>
      </c>
      <c r="O22" s="352">
        <v>33528901</v>
      </c>
      <c r="P22" s="348">
        <v>0</v>
      </c>
      <c r="Q22" s="352">
        <v>0</v>
      </c>
      <c r="R22" s="352">
        <v>0</v>
      </c>
      <c r="S22" s="348">
        <v>0</v>
      </c>
      <c r="T22" s="352">
        <v>0</v>
      </c>
      <c r="U22" s="352">
        <v>0</v>
      </c>
      <c r="V22" s="358">
        <f t="shared" si="4"/>
        <v>597944110</v>
      </c>
      <c r="W22" s="363">
        <f t="shared" si="4"/>
        <v>585268211</v>
      </c>
      <c r="X22" s="363">
        <f t="shared" si="4"/>
        <v>544289536</v>
      </c>
      <c r="Z22" s="353">
        <f>+'[1]Segmentos LN resumen'!I22-X22</f>
        <v>0</v>
      </c>
    </row>
    <row r="23" spans="2:26" ht="12">
      <c r="B23" s="350"/>
      <c r="C23" s="351" t="s">
        <v>361</v>
      </c>
      <c r="D23" s="348">
        <v>13312995</v>
      </c>
      <c r="E23" s="352">
        <v>13175169</v>
      </c>
      <c r="F23" s="352">
        <v>13233744</v>
      </c>
      <c r="G23" s="348">
        <v>2556712</v>
      </c>
      <c r="H23" s="352">
        <v>2644331</v>
      </c>
      <c r="I23" s="352">
        <v>3334273</v>
      </c>
      <c r="J23" s="348">
        <v>1159159260</v>
      </c>
      <c r="K23" s="352">
        <v>1052932113</v>
      </c>
      <c r="L23" s="352">
        <v>1098619633</v>
      </c>
      <c r="M23" s="348">
        <v>19016992</v>
      </c>
      <c r="N23" s="352">
        <v>18832051</v>
      </c>
      <c r="O23" s="352">
        <v>19929984</v>
      </c>
      <c r="P23" s="348">
        <v>4767887</v>
      </c>
      <c r="Q23" s="352">
        <v>3788645</v>
      </c>
      <c r="R23" s="352">
        <v>2929542</v>
      </c>
      <c r="S23" s="348">
        <v>0</v>
      </c>
      <c r="T23" s="352">
        <v>0</v>
      </c>
      <c r="U23" s="352">
        <v>0</v>
      </c>
      <c r="V23" s="358">
        <f t="shared" si="4"/>
        <v>1198813846</v>
      </c>
      <c r="W23" s="363">
        <f t="shared" si="4"/>
        <v>1091372309</v>
      </c>
      <c r="X23" s="363">
        <f t="shared" si="4"/>
        <v>1138047176</v>
      </c>
      <c r="Z23" s="353">
        <f>+'[1]Segmentos LN resumen'!I23-X23</f>
        <v>0</v>
      </c>
    </row>
    <row r="24" spans="2:26" ht="12">
      <c r="B24" s="350"/>
      <c r="C24" s="351" t="s">
        <v>362</v>
      </c>
      <c r="D24" s="348">
        <v>2240478</v>
      </c>
      <c r="E24" s="352">
        <v>2240478</v>
      </c>
      <c r="F24" s="352">
        <v>2240478</v>
      </c>
      <c r="G24" s="348">
        <v>0</v>
      </c>
      <c r="H24" s="352">
        <v>0</v>
      </c>
      <c r="I24" s="352">
        <v>0</v>
      </c>
      <c r="J24" s="348">
        <v>104908078</v>
      </c>
      <c r="K24" s="352">
        <v>95223794</v>
      </c>
      <c r="L24" s="352">
        <v>100004647</v>
      </c>
      <c r="M24" s="348">
        <v>0</v>
      </c>
      <c r="N24" s="352">
        <v>0</v>
      </c>
      <c r="O24" s="352">
        <v>0</v>
      </c>
      <c r="P24" s="348">
        <v>0</v>
      </c>
      <c r="Q24" s="352">
        <v>0</v>
      </c>
      <c r="R24" s="352">
        <v>0</v>
      </c>
      <c r="S24" s="348">
        <v>0</v>
      </c>
      <c r="T24" s="352">
        <v>0</v>
      </c>
      <c r="U24" s="352">
        <v>0</v>
      </c>
      <c r="V24" s="358">
        <f t="shared" si="4"/>
        <v>107148556</v>
      </c>
      <c r="W24" s="363">
        <f t="shared" si="4"/>
        <v>97464272</v>
      </c>
      <c r="X24" s="363">
        <f t="shared" si="4"/>
        <v>102245125</v>
      </c>
      <c r="Z24" s="353">
        <f>+'[1]Segmentos LN resumen'!I24-X24</f>
        <v>0</v>
      </c>
    </row>
    <row r="25" spans="2:26" ht="12">
      <c r="B25" s="350"/>
      <c r="C25" s="351" t="s">
        <v>363</v>
      </c>
      <c r="D25" s="348">
        <v>652171940</v>
      </c>
      <c r="E25" s="352">
        <v>636528765</v>
      </c>
      <c r="F25" s="352">
        <v>608238795</v>
      </c>
      <c r="G25" s="348">
        <v>326250163</v>
      </c>
      <c r="H25" s="352">
        <v>279698824</v>
      </c>
      <c r="I25" s="352">
        <v>243556563</v>
      </c>
      <c r="J25" s="348">
        <v>21220945</v>
      </c>
      <c r="K25" s="352">
        <v>20065773</v>
      </c>
      <c r="L25" s="352">
        <v>18163438</v>
      </c>
      <c r="M25" s="348">
        <v>949958049</v>
      </c>
      <c r="N25" s="352">
        <v>864965468</v>
      </c>
      <c r="O25" s="352">
        <v>847581454</v>
      </c>
      <c r="P25" s="348">
        <v>568887954</v>
      </c>
      <c r="Q25" s="352">
        <v>483963994</v>
      </c>
      <c r="R25" s="352">
        <v>450414983</v>
      </c>
      <c r="S25" s="348">
        <v>0</v>
      </c>
      <c r="T25" s="352">
        <v>0</v>
      </c>
      <c r="U25" s="352">
        <v>0</v>
      </c>
      <c r="V25" s="358">
        <f t="shared" si="4"/>
        <v>2518489051</v>
      </c>
      <c r="W25" s="363">
        <f t="shared" si="4"/>
        <v>2285222824</v>
      </c>
      <c r="X25" s="363">
        <f t="shared" si="4"/>
        <v>2167955233</v>
      </c>
      <c r="Z25" s="353">
        <f>+'[1]Segmentos LN resumen'!I25-X25</f>
        <v>0</v>
      </c>
    </row>
    <row r="26" spans="2:26" ht="12">
      <c r="B26" s="350"/>
      <c r="C26" s="351" t="s">
        <v>364</v>
      </c>
      <c r="D26" s="348">
        <v>0</v>
      </c>
      <c r="E26" s="352">
        <v>0</v>
      </c>
      <c r="F26" s="352">
        <v>0</v>
      </c>
      <c r="G26" s="348">
        <v>0</v>
      </c>
      <c r="H26" s="352">
        <v>0</v>
      </c>
      <c r="I26" s="352">
        <v>0</v>
      </c>
      <c r="J26" s="348">
        <v>0</v>
      </c>
      <c r="K26" s="352">
        <v>0</v>
      </c>
      <c r="L26" s="352">
        <v>0</v>
      </c>
      <c r="M26" s="348">
        <v>0</v>
      </c>
      <c r="N26" s="352">
        <v>0</v>
      </c>
      <c r="O26" s="352">
        <v>0</v>
      </c>
      <c r="P26" s="348">
        <v>0</v>
      </c>
      <c r="Q26" s="352">
        <v>0</v>
      </c>
      <c r="R26" s="352">
        <v>0</v>
      </c>
      <c r="S26" s="348">
        <v>0</v>
      </c>
      <c r="T26" s="352">
        <v>0</v>
      </c>
      <c r="U26" s="352">
        <v>0</v>
      </c>
      <c r="V26" s="358">
        <f t="shared" si="4"/>
        <v>0</v>
      </c>
      <c r="W26" s="363">
        <f t="shared" si="4"/>
        <v>0</v>
      </c>
      <c r="X26" s="363">
        <f t="shared" si="4"/>
        <v>0</v>
      </c>
      <c r="Z26" s="353">
        <f>+'[1]Segmentos LN resumen'!I26-X26</f>
        <v>0</v>
      </c>
    </row>
    <row r="27" spans="2:26" ht="12">
      <c r="B27" s="350"/>
      <c r="C27" s="351" t="s">
        <v>365</v>
      </c>
      <c r="D27" s="348">
        <v>270175</v>
      </c>
      <c r="E27" s="352">
        <v>185112</v>
      </c>
      <c r="F27" s="352">
        <v>101446</v>
      </c>
      <c r="G27" s="348">
        <v>0</v>
      </c>
      <c r="H27" s="352">
        <v>0</v>
      </c>
      <c r="I27" s="352">
        <v>0</v>
      </c>
      <c r="J27" s="348">
        <v>92979378</v>
      </c>
      <c r="K27" s="352">
        <v>34544156</v>
      </c>
      <c r="L27" s="352">
        <v>129017655</v>
      </c>
      <c r="M27" s="348">
        <v>24312758</v>
      </c>
      <c r="N27" s="352">
        <v>36336680</v>
      </c>
      <c r="O27" s="352">
        <v>37310803</v>
      </c>
      <c r="P27" s="348">
        <v>0</v>
      </c>
      <c r="Q27" s="352">
        <v>0</v>
      </c>
      <c r="R27" s="352">
        <v>0</v>
      </c>
      <c r="S27" s="348">
        <v>0</v>
      </c>
      <c r="T27" s="352">
        <v>0</v>
      </c>
      <c r="U27" s="352">
        <v>0</v>
      </c>
      <c r="V27" s="358">
        <f t="shared" si="4"/>
        <v>117562311</v>
      </c>
      <c r="W27" s="363">
        <f t="shared" si="4"/>
        <v>71065948</v>
      </c>
      <c r="X27" s="363">
        <f t="shared" si="4"/>
        <v>166429904</v>
      </c>
      <c r="Z27" s="353">
        <f>+'[1]Segmentos LN resumen'!I27-X27</f>
        <v>0</v>
      </c>
    </row>
    <row r="28" spans="23:24" ht="12">
      <c r="W28" s="361"/>
      <c r="X28" s="361"/>
    </row>
    <row r="29" spans="2:26" ht="12">
      <c r="B29" s="356" t="s">
        <v>366</v>
      </c>
      <c r="C29" s="357"/>
      <c r="D29" s="358">
        <f>+D6+D17</f>
        <v>1506832047</v>
      </c>
      <c r="E29" s="359">
        <v>1402785215</v>
      </c>
      <c r="F29" s="359">
        <v>1303458511</v>
      </c>
      <c r="G29" s="358">
        <f>+G6+G17</f>
        <v>635213845</v>
      </c>
      <c r="H29" s="359">
        <v>501802310</v>
      </c>
      <c r="I29" s="359">
        <v>324643699</v>
      </c>
      <c r="J29" s="358">
        <f>+J6+J17</f>
        <v>2467259030</v>
      </c>
      <c r="K29" s="359">
        <v>2162056661</v>
      </c>
      <c r="L29" s="359">
        <v>2209424153</v>
      </c>
      <c r="M29" s="358">
        <f>+M6+M17</f>
        <v>1297377938</v>
      </c>
      <c r="N29" s="359">
        <v>1251862060</v>
      </c>
      <c r="O29" s="359">
        <v>1198492204</v>
      </c>
      <c r="P29" s="358">
        <f>+P6+P17</f>
        <v>687224506</v>
      </c>
      <c r="Q29" s="359">
        <v>593802130</v>
      </c>
      <c r="R29" s="359">
        <v>539686642</v>
      </c>
      <c r="S29" s="358">
        <f>+S6+S17</f>
        <v>-21833617</v>
      </c>
      <c r="T29" s="359">
        <v>-3541399</v>
      </c>
      <c r="U29" s="359">
        <v>-3228460</v>
      </c>
      <c r="V29" s="358">
        <f>+V6+V17</f>
        <v>6572073749</v>
      </c>
      <c r="W29" s="359">
        <f>+W6+W17</f>
        <v>5908766977</v>
      </c>
      <c r="X29" s="359">
        <f>+X6+X17</f>
        <v>5572476749</v>
      </c>
      <c r="Z29" s="353">
        <f>+'[1]Segmentos LN resumen'!I29-X29</f>
        <v>0</v>
      </c>
    </row>
    <row r="33" spans="4:24" ht="24.75" customHeight="1">
      <c r="D33" s="438" t="s">
        <v>341</v>
      </c>
      <c r="E33" s="439"/>
      <c r="F33" s="439"/>
      <c r="G33" s="439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40"/>
    </row>
    <row r="34" spans="2:24" ht="30" customHeight="1">
      <c r="B34" s="420" t="s">
        <v>367</v>
      </c>
      <c r="C34" s="421"/>
      <c r="D34" s="422" t="s">
        <v>0</v>
      </c>
      <c r="E34" s="423"/>
      <c r="F34" s="424"/>
      <c r="G34" s="422" t="s">
        <v>1</v>
      </c>
      <c r="H34" s="423"/>
      <c r="I34" s="424"/>
      <c r="J34" s="422" t="s">
        <v>435</v>
      </c>
      <c r="K34" s="423"/>
      <c r="L34" s="424"/>
      <c r="M34" s="422" t="s">
        <v>2</v>
      </c>
      <c r="N34" s="423"/>
      <c r="O34" s="424"/>
      <c r="P34" s="422" t="s">
        <v>436</v>
      </c>
      <c r="Q34" s="423"/>
      <c r="R34" s="424"/>
      <c r="S34" s="422" t="s">
        <v>437</v>
      </c>
      <c r="T34" s="423"/>
      <c r="U34" s="424"/>
      <c r="V34" s="422" t="s">
        <v>343</v>
      </c>
      <c r="W34" s="423"/>
      <c r="X34" s="424"/>
    </row>
    <row r="35" spans="2:24" ht="12">
      <c r="B35" s="414" t="s">
        <v>368</v>
      </c>
      <c r="C35" s="415"/>
      <c r="D35" s="343">
        <f aca="true" t="shared" si="5" ref="D35:X35">+D4</f>
        <v>41912</v>
      </c>
      <c r="E35" s="344">
        <f t="shared" si="5"/>
        <v>41639</v>
      </c>
      <c r="F35" s="344">
        <f t="shared" si="5"/>
        <v>41274</v>
      </c>
      <c r="G35" s="343">
        <f t="shared" si="5"/>
        <v>41912</v>
      </c>
      <c r="H35" s="344">
        <f t="shared" si="5"/>
        <v>41639</v>
      </c>
      <c r="I35" s="344">
        <f t="shared" si="5"/>
        <v>41274</v>
      </c>
      <c r="J35" s="343">
        <f t="shared" si="5"/>
        <v>41912</v>
      </c>
      <c r="K35" s="344">
        <f t="shared" si="5"/>
        <v>41639</v>
      </c>
      <c r="L35" s="344">
        <f t="shared" si="5"/>
        <v>41274</v>
      </c>
      <c r="M35" s="343">
        <f t="shared" si="5"/>
        <v>41912</v>
      </c>
      <c r="N35" s="344">
        <f t="shared" si="5"/>
        <v>41639</v>
      </c>
      <c r="O35" s="344">
        <f t="shared" si="5"/>
        <v>41274</v>
      </c>
      <c r="P35" s="343">
        <f t="shared" si="5"/>
        <v>41912</v>
      </c>
      <c r="Q35" s="344">
        <f t="shared" si="5"/>
        <v>41639</v>
      </c>
      <c r="R35" s="344">
        <f t="shared" si="5"/>
        <v>41274</v>
      </c>
      <c r="S35" s="343">
        <f t="shared" si="5"/>
        <v>41912</v>
      </c>
      <c r="T35" s="344">
        <f t="shared" si="5"/>
        <v>41639</v>
      </c>
      <c r="U35" s="344">
        <f t="shared" si="5"/>
        <v>41274</v>
      </c>
      <c r="V35" s="343">
        <f t="shared" si="5"/>
        <v>41912</v>
      </c>
      <c r="W35" s="344">
        <f t="shared" si="5"/>
        <v>41639</v>
      </c>
      <c r="X35" s="344">
        <f t="shared" si="5"/>
        <v>41274</v>
      </c>
    </row>
    <row r="36" spans="2:24" ht="12">
      <c r="B36" s="416"/>
      <c r="C36" s="417"/>
      <c r="D36" s="345" t="s">
        <v>345</v>
      </c>
      <c r="E36" s="346" t="s">
        <v>345</v>
      </c>
      <c r="F36" s="346" t="s">
        <v>345</v>
      </c>
      <c r="G36" s="345" t="s">
        <v>345</v>
      </c>
      <c r="H36" s="346" t="s">
        <v>345</v>
      </c>
      <c r="I36" s="346" t="s">
        <v>345</v>
      </c>
      <c r="J36" s="345" t="s">
        <v>345</v>
      </c>
      <c r="K36" s="346" t="s">
        <v>345</v>
      </c>
      <c r="L36" s="346" t="s">
        <v>345</v>
      </c>
      <c r="M36" s="345" t="s">
        <v>345</v>
      </c>
      <c r="N36" s="346" t="s">
        <v>345</v>
      </c>
      <c r="O36" s="346" t="s">
        <v>345</v>
      </c>
      <c r="P36" s="345" t="s">
        <v>345</v>
      </c>
      <c r="Q36" s="346" t="s">
        <v>345</v>
      </c>
      <c r="R36" s="346" t="s">
        <v>345</v>
      </c>
      <c r="S36" s="345" t="s">
        <v>345</v>
      </c>
      <c r="T36" s="346" t="s">
        <v>345</v>
      </c>
      <c r="U36" s="346" t="s">
        <v>345</v>
      </c>
      <c r="V36" s="345" t="s">
        <v>345</v>
      </c>
      <c r="W36" s="346" t="s">
        <v>345</v>
      </c>
      <c r="X36" s="346" t="s">
        <v>345</v>
      </c>
    </row>
    <row r="37" spans="2:26" ht="12">
      <c r="B37" s="361" t="s">
        <v>369</v>
      </c>
      <c r="D37" s="348">
        <f>SUM(D38:D44)</f>
        <v>207466543</v>
      </c>
      <c r="E37" s="349">
        <v>228651495</v>
      </c>
      <c r="F37" s="349">
        <v>195903833</v>
      </c>
      <c r="G37" s="348">
        <f>SUM(G38:G44)</f>
        <v>651788849</v>
      </c>
      <c r="H37" s="349">
        <v>446887893</v>
      </c>
      <c r="I37" s="349">
        <v>376427290</v>
      </c>
      <c r="J37" s="348">
        <f>SUM(J38:J44)</f>
        <v>413730253</v>
      </c>
      <c r="K37" s="349">
        <v>310263199</v>
      </c>
      <c r="L37" s="349">
        <v>366781235</v>
      </c>
      <c r="M37" s="348">
        <f>SUM(M38:M44)</f>
        <v>246817631</v>
      </c>
      <c r="N37" s="349">
        <v>289883566</v>
      </c>
      <c r="O37" s="349">
        <v>279593205</v>
      </c>
      <c r="P37" s="348">
        <f>SUM(P38:P44)</f>
        <v>120429291</v>
      </c>
      <c r="Q37" s="349">
        <v>119780608</v>
      </c>
      <c r="R37" s="349">
        <v>121210186</v>
      </c>
      <c r="S37" s="348">
        <f>SUM(S38:S44)</f>
        <v>-21833617</v>
      </c>
      <c r="T37" s="349">
        <v>-3541399</v>
      </c>
      <c r="U37" s="349">
        <v>-3228460</v>
      </c>
      <c r="V37" s="358">
        <f>SUM(V38:V44)</f>
        <v>1618398950</v>
      </c>
      <c r="W37" s="363">
        <f>SUM(W38:W44)</f>
        <v>1391925362</v>
      </c>
      <c r="X37" s="363">
        <f>SUM(X38:X44)</f>
        <v>1336687289</v>
      </c>
      <c r="Z37" s="353">
        <f>+'[1]Segmentos LN resumen'!I37-X37</f>
        <v>0</v>
      </c>
    </row>
    <row r="38" spans="2:26" ht="12">
      <c r="B38" s="350"/>
      <c r="C38" s="351" t="s">
        <v>370</v>
      </c>
      <c r="D38" s="348">
        <v>1520499</v>
      </c>
      <c r="E38" s="349">
        <v>131149</v>
      </c>
      <c r="F38" s="349">
        <v>47</v>
      </c>
      <c r="G38" s="348">
        <v>9655470</v>
      </c>
      <c r="H38" s="349">
        <v>8217233</v>
      </c>
      <c r="I38" s="349">
        <v>27634365</v>
      </c>
      <c r="J38" s="348">
        <v>74783177</v>
      </c>
      <c r="K38" s="349">
        <v>59916172</v>
      </c>
      <c r="L38" s="349">
        <v>104776985</v>
      </c>
      <c r="M38" s="348">
        <v>2010608</v>
      </c>
      <c r="N38" s="349">
        <v>69830480</v>
      </c>
      <c r="O38" s="349">
        <v>66840051</v>
      </c>
      <c r="P38" s="348">
        <v>33965905</v>
      </c>
      <c r="Q38" s="349">
        <v>35151405</v>
      </c>
      <c r="R38" s="349">
        <v>33719936</v>
      </c>
      <c r="S38" s="348">
        <v>0</v>
      </c>
      <c r="T38" s="349">
        <v>0</v>
      </c>
      <c r="U38" s="349">
        <v>0</v>
      </c>
      <c r="V38" s="358">
        <f aca="true" t="shared" si="6" ref="V38:X44">+D38+G38+J38+M38+P38+S38</f>
        <v>121935659</v>
      </c>
      <c r="W38" s="363">
        <f t="shared" si="6"/>
        <v>173246439</v>
      </c>
      <c r="X38" s="363">
        <f t="shared" si="6"/>
        <v>232971384</v>
      </c>
      <c r="Z38" s="353">
        <f>+'[1]Segmentos LN resumen'!I38-X38</f>
        <v>0</v>
      </c>
    </row>
    <row r="39" spans="2:26" ht="12">
      <c r="B39" s="350"/>
      <c r="C39" s="351" t="s">
        <v>371</v>
      </c>
      <c r="D39" s="348">
        <v>81846002</v>
      </c>
      <c r="E39" s="349">
        <v>91503470</v>
      </c>
      <c r="F39" s="349">
        <v>100344207</v>
      </c>
      <c r="G39" s="348">
        <v>575718243</v>
      </c>
      <c r="H39" s="349">
        <v>353750483</v>
      </c>
      <c r="I39" s="349">
        <v>290202271</v>
      </c>
      <c r="J39" s="348">
        <v>222355105</v>
      </c>
      <c r="K39" s="349">
        <v>183064393</v>
      </c>
      <c r="L39" s="349">
        <v>203340459</v>
      </c>
      <c r="M39" s="348">
        <v>162685626</v>
      </c>
      <c r="N39" s="349">
        <v>148984098</v>
      </c>
      <c r="O39" s="349">
        <v>134401488</v>
      </c>
      <c r="P39" s="348">
        <v>45845740</v>
      </c>
      <c r="Q39" s="349">
        <v>56271577</v>
      </c>
      <c r="R39" s="349">
        <v>43394348</v>
      </c>
      <c r="S39" s="348">
        <v>69242</v>
      </c>
      <c r="T39" s="349">
        <v>646</v>
      </c>
      <c r="U39" s="349">
        <v>0</v>
      </c>
      <c r="V39" s="358">
        <f t="shared" si="6"/>
        <v>1088519958</v>
      </c>
      <c r="W39" s="363">
        <f t="shared" si="6"/>
        <v>833574667</v>
      </c>
      <c r="X39" s="363">
        <f t="shared" si="6"/>
        <v>771682773</v>
      </c>
      <c r="Z39" s="353">
        <f>+'[1]Segmentos LN resumen'!I39-X39</f>
        <v>0</v>
      </c>
    </row>
    <row r="40" spans="2:26" ht="12">
      <c r="B40" s="350"/>
      <c r="C40" s="351" t="s">
        <v>372</v>
      </c>
      <c r="D40" s="348">
        <v>104777914</v>
      </c>
      <c r="E40" s="349">
        <v>111091592</v>
      </c>
      <c r="F40" s="349">
        <v>80044605</v>
      </c>
      <c r="G40" s="348">
        <v>1420962</v>
      </c>
      <c r="H40" s="349">
        <v>1566103</v>
      </c>
      <c r="I40" s="349">
        <v>1837109</v>
      </c>
      <c r="J40" s="348">
        <v>83317059</v>
      </c>
      <c r="K40" s="349">
        <v>20234079</v>
      </c>
      <c r="L40" s="349">
        <v>20985919</v>
      </c>
      <c r="M40" s="348">
        <v>59149896</v>
      </c>
      <c r="N40" s="349">
        <v>30522419</v>
      </c>
      <c r="O40" s="349">
        <v>31019825</v>
      </c>
      <c r="P40" s="348">
        <v>7658526</v>
      </c>
      <c r="Q40" s="349">
        <v>7452597</v>
      </c>
      <c r="R40" s="349">
        <v>9418449</v>
      </c>
      <c r="S40" s="348">
        <v>-21902859</v>
      </c>
      <c r="T40" s="349">
        <v>-3542045</v>
      </c>
      <c r="U40" s="349">
        <v>-3228460</v>
      </c>
      <c r="V40" s="358">
        <f t="shared" si="6"/>
        <v>234421498</v>
      </c>
      <c r="W40" s="363">
        <f t="shared" si="6"/>
        <v>167324745</v>
      </c>
      <c r="X40" s="363">
        <f t="shared" si="6"/>
        <v>140077447</v>
      </c>
      <c r="Z40" s="353">
        <f>+'[1]Segmentos LN resumen'!I40-X40</f>
        <v>0</v>
      </c>
    </row>
    <row r="41" spans="2:26" ht="12">
      <c r="B41" s="350"/>
      <c r="C41" s="351" t="s">
        <v>373</v>
      </c>
      <c r="D41" s="348">
        <v>7663332</v>
      </c>
      <c r="E41" s="349">
        <v>8775352</v>
      </c>
      <c r="F41" s="349">
        <v>9182725</v>
      </c>
      <c r="G41" s="348">
        <v>33343781</v>
      </c>
      <c r="H41" s="349">
        <v>47584766</v>
      </c>
      <c r="I41" s="349">
        <v>28531366</v>
      </c>
      <c r="J41" s="348">
        <v>2054622</v>
      </c>
      <c r="K41" s="349">
        <v>1162162</v>
      </c>
      <c r="L41" s="349">
        <v>1559596</v>
      </c>
      <c r="M41" s="348">
        <v>7097279</v>
      </c>
      <c r="N41" s="349">
        <v>0</v>
      </c>
      <c r="O41" s="349">
        <v>0</v>
      </c>
      <c r="P41" s="348">
        <v>9120226</v>
      </c>
      <c r="Q41" s="349">
        <v>6264920</v>
      </c>
      <c r="R41" s="349">
        <v>5042674</v>
      </c>
      <c r="S41" s="348">
        <v>0</v>
      </c>
      <c r="T41" s="349">
        <v>0</v>
      </c>
      <c r="U41" s="349">
        <v>0</v>
      </c>
      <c r="V41" s="358">
        <f t="shared" si="6"/>
        <v>59279240</v>
      </c>
      <c r="W41" s="363">
        <f t="shared" si="6"/>
        <v>63787200</v>
      </c>
      <c r="X41" s="363">
        <f t="shared" si="6"/>
        <v>44316361</v>
      </c>
      <c r="Z41" s="353">
        <f>+'[1]Segmentos LN resumen'!I41-X41</f>
        <v>0</v>
      </c>
    </row>
    <row r="42" spans="2:26" ht="12">
      <c r="B42" s="350"/>
      <c r="C42" s="351" t="s">
        <v>374</v>
      </c>
      <c r="D42" s="348">
        <v>10934436</v>
      </c>
      <c r="E42" s="349">
        <v>16612912</v>
      </c>
      <c r="F42" s="349">
        <v>4814657</v>
      </c>
      <c r="G42" s="348">
        <v>3329608</v>
      </c>
      <c r="H42" s="349">
        <v>11359482</v>
      </c>
      <c r="I42" s="349">
        <v>2831011</v>
      </c>
      <c r="J42" s="348">
        <v>11881853</v>
      </c>
      <c r="K42" s="349">
        <v>28512477</v>
      </c>
      <c r="L42" s="349">
        <v>20926914</v>
      </c>
      <c r="M42" s="348">
        <v>6938391</v>
      </c>
      <c r="N42" s="349">
        <v>32519099</v>
      </c>
      <c r="O42" s="349">
        <v>40775096</v>
      </c>
      <c r="P42" s="348">
        <v>8248314</v>
      </c>
      <c r="Q42" s="349">
        <v>4396429</v>
      </c>
      <c r="R42" s="349">
        <v>4870431</v>
      </c>
      <c r="S42" s="348">
        <v>0</v>
      </c>
      <c r="T42" s="349">
        <v>0</v>
      </c>
      <c r="U42" s="349">
        <v>0</v>
      </c>
      <c r="V42" s="358">
        <f t="shared" si="6"/>
        <v>41332602</v>
      </c>
      <c r="W42" s="363">
        <f t="shared" si="6"/>
        <v>93400399</v>
      </c>
      <c r="X42" s="363">
        <f t="shared" si="6"/>
        <v>74218109</v>
      </c>
      <c r="Z42" s="353">
        <f>+'[1]Segmentos LN resumen'!I42-X42</f>
        <v>0</v>
      </c>
    </row>
    <row r="43" spans="2:26" ht="12">
      <c r="B43" s="350"/>
      <c r="C43" s="351" t="s">
        <v>375</v>
      </c>
      <c r="D43" s="348">
        <v>0</v>
      </c>
      <c r="E43" s="349">
        <v>0</v>
      </c>
      <c r="F43" s="349">
        <v>0</v>
      </c>
      <c r="G43" s="348">
        <v>0</v>
      </c>
      <c r="H43" s="349">
        <v>0</v>
      </c>
      <c r="I43" s="349">
        <v>0</v>
      </c>
      <c r="J43" s="348">
        <v>0</v>
      </c>
      <c r="K43" s="349">
        <v>0</v>
      </c>
      <c r="L43" s="349">
        <v>0</v>
      </c>
      <c r="M43" s="348">
        <v>0</v>
      </c>
      <c r="N43" s="349">
        <v>0</v>
      </c>
      <c r="O43" s="349">
        <v>0</v>
      </c>
      <c r="P43" s="348">
        <v>0</v>
      </c>
      <c r="Q43" s="349">
        <v>0</v>
      </c>
      <c r="R43" s="349">
        <v>0</v>
      </c>
      <c r="S43" s="348">
        <v>0</v>
      </c>
      <c r="T43" s="349">
        <v>0</v>
      </c>
      <c r="U43" s="349">
        <v>0</v>
      </c>
      <c r="V43" s="358">
        <f t="shared" si="6"/>
        <v>0</v>
      </c>
      <c r="W43" s="363">
        <f t="shared" si="6"/>
        <v>0</v>
      </c>
      <c r="X43" s="363">
        <f t="shared" si="6"/>
        <v>0</v>
      </c>
      <c r="Z43" s="353">
        <f>+'[1]Segmentos LN resumen'!I43-X43</f>
        <v>0</v>
      </c>
    </row>
    <row r="44" spans="2:26" ht="12">
      <c r="B44" s="350"/>
      <c r="C44" s="351" t="s">
        <v>376</v>
      </c>
      <c r="D44" s="348">
        <v>724360</v>
      </c>
      <c r="E44" s="349">
        <v>537020</v>
      </c>
      <c r="F44" s="349">
        <v>1517592</v>
      </c>
      <c r="G44" s="348">
        <v>28320785</v>
      </c>
      <c r="H44" s="349">
        <v>24409826</v>
      </c>
      <c r="I44" s="349">
        <v>25391168</v>
      </c>
      <c r="J44" s="348">
        <v>19338437</v>
      </c>
      <c r="K44" s="349">
        <v>17373916</v>
      </c>
      <c r="L44" s="349">
        <v>15191362</v>
      </c>
      <c r="M44" s="348">
        <v>8935831</v>
      </c>
      <c r="N44" s="349">
        <v>8027470</v>
      </c>
      <c r="O44" s="349">
        <v>6556745</v>
      </c>
      <c r="P44" s="348">
        <v>15590580</v>
      </c>
      <c r="Q44" s="349">
        <v>10243680</v>
      </c>
      <c r="R44" s="349">
        <v>24764348</v>
      </c>
      <c r="S44" s="348">
        <v>0</v>
      </c>
      <c r="T44" s="349">
        <v>0</v>
      </c>
      <c r="U44" s="349">
        <v>0</v>
      </c>
      <c r="V44" s="358">
        <f t="shared" si="6"/>
        <v>72909993</v>
      </c>
      <c r="W44" s="363">
        <f t="shared" si="6"/>
        <v>60591912</v>
      </c>
      <c r="X44" s="363">
        <f t="shared" si="6"/>
        <v>73421215</v>
      </c>
      <c r="Z44" s="353">
        <f>+'[1]Segmentos LN resumen'!I44-X44</f>
        <v>0</v>
      </c>
    </row>
    <row r="45" spans="22:24" ht="12">
      <c r="V45" s="361"/>
      <c r="W45" s="361"/>
      <c r="X45" s="361"/>
    </row>
    <row r="46" spans="2:26" ht="24">
      <c r="B46" s="350"/>
      <c r="C46" s="354" t="s">
        <v>377</v>
      </c>
      <c r="D46" s="348">
        <v>0</v>
      </c>
      <c r="E46" s="349">
        <v>0</v>
      </c>
      <c r="F46" s="349">
        <v>0</v>
      </c>
      <c r="G46" s="348">
        <v>0</v>
      </c>
      <c r="H46" s="349">
        <v>0</v>
      </c>
      <c r="I46" s="349">
        <v>0</v>
      </c>
      <c r="J46" s="348">
        <v>0</v>
      </c>
      <c r="K46" s="349">
        <v>0</v>
      </c>
      <c r="L46" s="349">
        <v>0</v>
      </c>
      <c r="M46" s="348">
        <v>0</v>
      </c>
      <c r="N46" s="349">
        <v>0</v>
      </c>
      <c r="O46" s="349">
        <v>0</v>
      </c>
      <c r="P46" s="348">
        <v>0</v>
      </c>
      <c r="Q46" s="349">
        <v>0</v>
      </c>
      <c r="R46" s="349">
        <v>0</v>
      </c>
      <c r="S46" s="348">
        <v>0</v>
      </c>
      <c r="T46" s="349">
        <v>0</v>
      </c>
      <c r="U46" s="349">
        <v>0</v>
      </c>
      <c r="V46" s="358">
        <v>0</v>
      </c>
      <c r="W46" s="363">
        <v>0</v>
      </c>
      <c r="X46" s="363">
        <v>0</v>
      </c>
      <c r="Z46" s="353">
        <f>+'[1]Segmentos LN resumen'!I46-X46</f>
        <v>0</v>
      </c>
    </row>
    <row r="47" spans="22:24" ht="12">
      <c r="V47" s="361"/>
      <c r="W47" s="361"/>
      <c r="X47" s="361"/>
    </row>
    <row r="48" spans="2:26" ht="12">
      <c r="B48" s="355" t="s">
        <v>378</v>
      </c>
      <c r="D48" s="348">
        <f>SUM(D49:D55)</f>
        <v>86887099</v>
      </c>
      <c r="E48" s="349">
        <v>43735684</v>
      </c>
      <c r="F48" s="349">
        <v>70857008</v>
      </c>
      <c r="G48" s="348">
        <f>SUM(G49:G55)</f>
        <v>93677413</v>
      </c>
      <c r="H48" s="349">
        <v>26488657</v>
      </c>
      <c r="I48" s="349">
        <v>17990925</v>
      </c>
      <c r="J48" s="348">
        <f>SUM(J49:J55)</f>
        <v>921321307</v>
      </c>
      <c r="K48" s="349">
        <v>772314235</v>
      </c>
      <c r="L48" s="349">
        <v>815506536</v>
      </c>
      <c r="M48" s="348">
        <f>SUM(M49:M55)</f>
        <v>413369903</v>
      </c>
      <c r="N48" s="349">
        <v>345076634</v>
      </c>
      <c r="O48" s="349">
        <v>311739452</v>
      </c>
      <c r="P48" s="348">
        <f>SUM(P49:P55)</f>
        <v>282476954</v>
      </c>
      <c r="Q48" s="349">
        <v>213494034</v>
      </c>
      <c r="R48" s="349">
        <v>202239407</v>
      </c>
      <c r="S48" s="348">
        <f>SUM(S49:S55)</f>
        <v>0</v>
      </c>
      <c r="T48" s="349">
        <v>0</v>
      </c>
      <c r="U48" s="349">
        <v>0</v>
      </c>
      <c r="V48" s="358">
        <f>SUM(V49:V55)</f>
        <v>1797732676</v>
      </c>
      <c r="W48" s="363">
        <f>SUM(W49:W55)</f>
        <v>1401109244</v>
      </c>
      <c r="X48" s="363">
        <f>SUM(X49:X55)</f>
        <v>1418333328</v>
      </c>
      <c r="Z48" s="353">
        <f>+'[1]Segmentos LN resumen'!I48-X48</f>
        <v>0</v>
      </c>
    </row>
    <row r="49" spans="2:26" ht="12">
      <c r="B49" s="350"/>
      <c r="C49" s="351" t="s">
        <v>379</v>
      </c>
      <c r="D49" s="348">
        <v>0</v>
      </c>
      <c r="E49" s="349">
        <v>0</v>
      </c>
      <c r="F49" s="349">
        <v>0</v>
      </c>
      <c r="G49" s="348">
        <v>60103039</v>
      </c>
      <c r="H49" s="349">
        <v>6309078</v>
      </c>
      <c r="I49" s="349">
        <v>2929147</v>
      </c>
      <c r="J49" s="348">
        <v>614746676</v>
      </c>
      <c r="K49" s="349">
        <v>492050733</v>
      </c>
      <c r="L49" s="349">
        <v>439191002</v>
      </c>
      <c r="M49" s="348">
        <v>348705128</v>
      </c>
      <c r="N49" s="349">
        <v>269389169</v>
      </c>
      <c r="O49" s="349">
        <v>234412181</v>
      </c>
      <c r="P49" s="348">
        <v>233559730</v>
      </c>
      <c r="Q49" s="349">
        <v>163077749</v>
      </c>
      <c r="R49" s="349">
        <v>147679985</v>
      </c>
      <c r="S49" s="348">
        <v>0</v>
      </c>
      <c r="T49" s="349">
        <v>0</v>
      </c>
      <c r="U49" s="349">
        <v>0</v>
      </c>
      <c r="V49" s="358">
        <f aca="true" t="shared" si="7" ref="V49:X55">+D49+G49+J49+M49+P49+S49</f>
        <v>1257114573</v>
      </c>
      <c r="W49" s="363">
        <f t="shared" si="7"/>
        <v>930826729</v>
      </c>
      <c r="X49" s="363">
        <f t="shared" si="7"/>
        <v>824212315</v>
      </c>
      <c r="Z49" s="353">
        <f>+'[1]Segmentos LN resumen'!I49-X49</f>
        <v>0</v>
      </c>
    </row>
    <row r="50" spans="2:26" ht="12">
      <c r="B50" s="350"/>
      <c r="C50" s="351" t="s">
        <v>380</v>
      </c>
      <c r="D50" s="348">
        <v>0</v>
      </c>
      <c r="E50" s="349">
        <v>0</v>
      </c>
      <c r="F50" s="349">
        <v>0</v>
      </c>
      <c r="G50" s="348">
        <v>20349074</v>
      </c>
      <c r="H50" s="349">
        <v>0</v>
      </c>
      <c r="I50" s="349">
        <v>0</v>
      </c>
      <c r="J50" s="348">
        <v>34710367</v>
      </c>
      <c r="K50" s="349">
        <v>22937735</v>
      </c>
      <c r="L50" s="349">
        <v>14081540</v>
      </c>
      <c r="M50" s="348">
        <v>0</v>
      </c>
      <c r="N50" s="349">
        <v>0</v>
      </c>
      <c r="O50" s="349">
        <v>0</v>
      </c>
      <c r="P50" s="348">
        <v>0</v>
      </c>
      <c r="Q50" s="349">
        <v>0</v>
      </c>
      <c r="R50" s="349">
        <v>0</v>
      </c>
      <c r="S50" s="348">
        <v>0</v>
      </c>
      <c r="T50" s="349">
        <v>0</v>
      </c>
      <c r="U50" s="349">
        <v>0</v>
      </c>
      <c r="V50" s="358">
        <f t="shared" si="7"/>
        <v>55059441</v>
      </c>
      <c r="W50" s="363">
        <f t="shared" si="7"/>
        <v>22937735</v>
      </c>
      <c r="X50" s="363">
        <f t="shared" si="7"/>
        <v>14081540</v>
      </c>
      <c r="Z50" s="353">
        <f>+'[1]Segmentos LN resumen'!I50-X50</f>
        <v>0</v>
      </c>
    </row>
    <row r="51" spans="2:26" ht="12">
      <c r="B51" s="350"/>
      <c r="C51" s="351" t="s">
        <v>381</v>
      </c>
      <c r="D51" s="348">
        <v>0</v>
      </c>
      <c r="E51" s="349">
        <v>0</v>
      </c>
      <c r="F51" s="349">
        <v>0</v>
      </c>
      <c r="G51" s="348">
        <v>0</v>
      </c>
      <c r="H51" s="349">
        <v>0</v>
      </c>
      <c r="I51" s="349">
        <v>0</v>
      </c>
      <c r="J51" s="348">
        <v>0</v>
      </c>
      <c r="K51" s="349">
        <v>0</v>
      </c>
      <c r="L51" s="349">
        <v>0</v>
      </c>
      <c r="M51" s="348">
        <v>0</v>
      </c>
      <c r="N51" s="349">
        <v>0</v>
      </c>
      <c r="O51" s="349">
        <v>0</v>
      </c>
      <c r="P51" s="348">
        <v>0</v>
      </c>
      <c r="Q51" s="349">
        <v>0</v>
      </c>
      <c r="R51" s="349">
        <v>0</v>
      </c>
      <c r="S51" s="348">
        <v>0</v>
      </c>
      <c r="T51" s="349">
        <v>0</v>
      </c>
      <c r="U51" s="349">
        <v>0</v>
      </c>
      <c r="V51" s="358">
        <f t="shared" si="7"/>
        <v>0</v>
      </c>
      <c r="W51" s="363">
        <f t="shared" si="7"/>
        <v>0</v>
      </c>
      <c r="X51" s="363">
        <f t="shared" si="7"/>
        <v>0</v>
      </c>
      <c r="Z51" s="353">
        <f>+'[1]Segmentos LN resumen'!I51-X51</f>
        <v>0</v>
      </c>
    </row>
    <row r="52" spans="2:26" ht="12">
      <c r="B52" s="350"/>
      <c r="C52" s="351" t="s">
        <v>382</v>
      </c>
      <c r="D52" s="348">
        <v>3005462</v>
      </c>
      <c r="E52" s="349">
        <v>6556806</v>
      </c>
      <c r="F52" s="349">
        <v>8738743</v>
      </c>
      <c r="G52" s="348">
        <v>7367076</v>
      </c>
      <c r="H52" s="349">
        <v>8257705</v>
      </c>
      <c r="I52" s="349">
        <v>7830746</v>
      </c>
      <c r="J52" s="348">
        <v>155392873</v>
      </c>
      <c r="K52" s="349">
        <v>129252556</v>
      </c>
      <c r="L52" s="349">
        <v>124438070</v>
      </c>
      <c r="M52" s="348">
        <v>6069707</v>
      </c>
      <c r="N52" s="349">
        <v>9949344</v>
      </c>
      <c r="O52" s="349">
        <v>2672924</v>
      </c>
      <c r="P52" s="348">
        <v>244173</v>
      </c>
      <c r="Q52" s="349">
        <v>214112</v>
      </c>
      <c r="R52" s="349">
        <v>201947</v>
      </c>
      <c r="S52" s="348">
        <v>0</v>
      </c>
      <c r="T52" s="349">
        <v>0</v>
      </c>
      <c r="U52" s="349">
        <v>0</v>
      </c>
      <c r="V52" s="358">
        <f t="shared" si="7"/>
        <v>172079291</v>
      </c>
      <c r="W52" s="363">
        <f t="shared" si="7"/>
        <v>154230523</v>
      </c>
      <c r="X52" s="363">
        <f t="shared" si="7"/>
        <v>143882430</v>
      </c>
      <c r="Z52" s="353">
        <f>+'[1]Segmentos LN resumen'!I52-X52</f>
        <v>0</v>
      </c>
    </row>
    <row r="53" spans="2:26" ht="12">
      <c r="B53" s="350"/>
      <c r="C53" s="351" t="s">
        <v>383</v>
      </c>
      <c r="D53" s="348">
        <v>26847776</v>
      </c>
      <c r="E53" s="349">
        <v>16820903</v>
      </c>
      <c r="F53" s="349">
        <v>16134410</v>
      </c>
      <c r="G53" s="348">
        <v>0</v>
      </c>
      <c r="H53" s="349">
        <v>0</v>
      </c>
      <c r="I53" s="349">
        <v>0</v>
      </c>
      <c r="J53" s="348">
        <v>0</v>
      </c>
      <c r="K53" s="349">
        <v>21675958</v>
      </c>
      <c r="L53" s="349">
        <v>110169354</v>
      </c>
      <c r="M53" s="348">
        <v>0</v>
      </c>
      <c r="N53" s="349">
        <v>9910017</v>
      </c>
      <c r="O53" s="349">
        <v>9873115</v>
      </c>
      <c r="P53" s="348">
        <v>45164973</v>
      </c>
      <c r="Q53" s="349">
        <v>47089999</v>
      </c>
      <c r="R53" s="349">
        <v>51244001</v>
      </c>
      <c r="S53" s="348">
        <v>0</v>
      </c>
      <c r="T53" s="349">
        <v>0</v>
      </c>
      <c r="U53" s="349">
        <v>0</v>
      </c>
      <c r="V53" s="358">
        <f t="shared" si="7"/>
        <v>72012749</v>
      </c>
      <c r="W53" s="363">
        <f t="shared" si="7"/>
        <v>95496877</v>
      </c>
      <c r="X53" s="363">
        <f t="shared" si="7"/>
        <v>187420880</v>
      </c>
      <c r="Z53" s="353">
        <f>+'[1]Segmentos LN resumen'!I53-X53</f>
        <v>0</v>
      </c>
    </row>
    <row r="54" spans="2:26" ht="12">
      <c r="B54" s="350"/>
      <c r="C54" s="351" t="s">
        <v>384</v>
      </c>
      <c r="D54" s="348">
        <v>18601440</v>
      </c>
      <c r="E54" s="349">
        <v>19385185</v>
      </c>
      <c r="F54" s="349">
        <v>18784699</v>
      </c>
      <c r="G54" s="348">
        <v>5858224</v>
      </c>
      <c r="H54" s="349">
        <v>6363973</v>
      </c>
      <c r="I54" s="349">
        <v>4631912</v>
      </c>
      <c r="J54" s="348">
        <v>116471391</v>
      </c>
      <c r="K54" s="349">
        <v>106313626</v>
      </c>
      <c r="L54" s="349">
        <v>127516473</v>
      </c>
      <c r="M54" s="348">
        <v>58595068</v>
      </c>
      <c r="N54" s="349">
        <v>55828104</v>
      </c>
      <c r="O54" s="349">
        <v>57242246</v>
      </c>
      <c r="P54" s="348">
        <v>1753828</v>
      </c>
      <c r="Q54" s="349">
        <v>1519466</v>
      </c>
      <c r="R54" s="349">
        <v>1564125</v>
      </c>
      <c r="S54" s="348">
        <v>0</v>
      </c>
      <c r="T54" s="349">
        <v>0</v>
      </c>
      <c r="U54" s="349">
        <v>0</v>
      </c>
      <c r="V54" s="358">
        <f t="shared" si="7"/>
        <v>201279951</v>
      </c>
      <c r="W54" s="363">
        <f t="shared" si="7"/>
        <v>189410354</v>
      </c>
      <c r="X54" s="363">
        <f t="shared" si="7"/>
        <v>209739455</v>
      </c>
      <c r="Z54" s="353">
        <f>+'[1]Segmentos LN resumen'!I54-X54</f>
        <v>0</v>
      </c>
    </row>
    <row r="55" spans="2:26" ht="12">
      <c r="B55" s="350"/>
      <c r="C55" s="351" t="s">
        <v>385</v>
      </c>
      <c r="D55" s="348">
        <v>38432421</v>
      </c>
      <c r="E55" s="349">
        <v>972790</v>
      </c>
      <c r="F55" s="349">
        <v>27199156</v>
      </c>
      <c r="G55" s="348">
        <v>0</v>
      </c>
      <c r="H55" s="349">
        <v>5557901</v>
      </c>
      <c r="I55" s="349">
        <v>2599120</v>
      </c>
      <c r="J55" s="348">
        <v>0</v>
      </c>
      <c r="K55" s="349">
        <v>83627</v>
      </c>
      <c r="L55" s="349">
        <v>110097</v>
      </c>
      <c r="M55" s="348">
        <v>0</v>
      </c>
      <c r="N55" s="349">
        <v>0</v>
      </c>
      <c r="O55" s="349">
        <v>7538986</v>
      </c>
      <c r="P55" s="348">
        <v>1754250</v>
      </c>
      <c r="Q55" s="349">
        <v>1592708</v>
      </c>
      <c r="R55" s="349">
        <v>1549349</v>
      </c>
      <c r="S55" s="348">
        <v>0</v>
      </c>
      <c r="T55" s="349">
        <v>0</v>
      </c>
      <c r="U55" s="349">
        <v>0</v>
      </c>
      <c r="V55" s="358">
        <f t="shared" si="7"/>
        <v>40186671</v>
      </c>
      <c r="W55" s="363">
        <f t="shared" si="7"/>
        <v>8207026</v>
      </c>
      <c r="X55" s="363">
        <f t="shared" si="7"/>
        <v>38996708</v>
      </c>
      <c r="Z55" s="353">
        <f>+'[1]Segmentos LN resumen'!I55-X55</f>
        <v>0</v>
      </c>
    </row>
    <row r="56" spans="22:24" ht="12">
      <c r="V56" s="361"/>
      <c r="W56" s="361"/>
      <c r="X56" s="361"/>
    </row>
    <row r="57" spans="2:26" ht="12">
      <c r="B57" s="355" t="s">
        <v>386</v>
      </c>
      <c r="D57" s="348">
        <f aca="true" t="shared" si="8" ref="D57:J57">+D58+D66</f>
        <v>1212478405</v>
      </c>
      <c r="E57" s="349">
        <v>1130398036</v>
      </c>
      <c r="F57" s="349">
        <v>1036697670</v>
      </c>
      <c r="G57" s="348">
        <f t="shared" si="8"/>
        <v>-110252417</v>
      </c>
      <c r="H57" s="349">
        <v>28425760</v>
      </c>
      <c r="I57" s="349">
        <v>-69774516</v>
      </c>
      <c r="J57" s="348">
        <f t="shared" si="8"/>
        <v>1132207470</v>
      </c>
      <c r="K57" s="349">
        <v>1079479227</v>
      </c>
      <c r="L57" s="349">
        <v>1027136382</v>
      </c>
      <c r="M57" s="348">
        <f>+M58+M66</f>
        <v>637190404</v>
      </c>
      <c r="N57" s="349">
        <v>616901860</v>
      </c>
      <c r="O57" s="349">
        <v>607159547</v>
      </c>
      <c r="P57" s="348">
        <f>+P58+P66</f>
        <v>284318261</v>
      </c>
      <c r="Q57" s="349">
        <v>260527488</v>
      </c>
      <c r="R57" s="349">
        <v>216237049</v>
      </c>
      <c r="S57" s="348">
        <f aca="true" t="shared" si="9" ref="S57:X57">+S58</f>
        <v>0</v>
      </c>
      <c r="T57" s="349">
        <v>0</v>
      </c>
      <c r="U57" s="349">
        <v>0</v>
      </c>
      <c r="V57" s="358">
        <f t="shared" si="9"/>
        <v>3155942123</v>
      </c>
      <c r="W57" s="363">
        <f t="shared" si="9"/>
        <v>3115732371</v>
      </c>
      <c r="X57" s="363">
        <f t="shared" si="9"/>
        <v>2817456132</v>
      </c>
      <c r="Z57" s="353">
        <f>+'[1]Segmentos LN resumen'!I57-X57</f>
        <v>0</v>
      </c>
    </row>
    <row r="58" spans="2:26" ht="12" customHeight="1">
      <c r="B58" s="418" t="s">
        <v>387</v>
      </c>
      <c r="C58" s="419"/>
      <c r="D58" s="348">
        <f>SUM(D59:D64)</f>
        <v>1212478405</v>
      </c>
      <c r="E58" s="349">
        <v>1130398036</v>
      </c>
      <c r="F58" s="349">
        <v>1036697670</v>
      </c>
      <c r="G58" s="348">
        <f>SUM(G59:G64)</f>
        <v>-110252417</v>
      </c>
      <c r="H58" s="349">
        <v>28425760</v>
      </c>
      <c r="I58" s="349">
        <v>-69774516</v>
      </c>
      <c r="J58" s="348">
        <f>SUM(J59:J64)</f>
        <v>1132207470</v>
      </c>
      <c r="K58" s="349">
        <v>1079479227</v>
      </c>
      <c r="L58" s="349">
        <v>1027136382</v>
      </c>
      <c r="M58" s="348">
        <f>SUM(M59:M64)</f>
        <v>637190404</v>
      </c>
      <c r="N58" s="349">
        <v>616901860</v>
      </c>
      <c r="O58" s="349">
        <v>607159547</v>
      </c>
      <c r="P58" s="348">
        <f>SUM(P59:P64)</f>
        <v>284318261</v>
      </c>
      <c r="Q58" s="349">
        <v>260527488</v>
      </c>
      <c r="R58" s="349">
        <v>216237049</v>
      </c>
      <c r="S58" s="348">
        <f>SUM(S59:S64)</f>
        <v>0</v>
      </c>
      <c r="T58" s="349">
        <v>0</v>
      </c>
      <c r="U58" s="349">
        <v>0</v>
      </c>
      <c r="V58" s="358">
        <f aca="true" t="shared" si="10" ref="V58:X66">+D58+G58+J58+M58+P58+S58</f>
        <v>3155942123</v>
      </c>
      <c r="W58" s="363">
        <f t="shared" si="10"/>
        <v>3115732371</v>
      </c>
      <c r="X58" s="363">
        <f t="shared" si="10"/>
        <v>2817456132</v>
      </c>
      <c r="Z58" s="353">
        <f>+'[1]Segmentos LN resumen'!I58-X58</f>
        <v>0</v>
      </c>
    </row>
    <row r="59" spans="2:26" ht="12">
      <c r="B59" s="350"/>
      <c r="C59" s="351" t="s">
        <v>388</v>
      </c>
      <c r="D59" s="348">
        <v>367928682</v>
      </c>
      <c r="E59" s="349">
        <v>367928681</v>
      </c>
      <c r="F59" s="349">
        <v>367928682</v>
      </c>
      <c r="G59" s="348">
        <v>60900289</v>
      </c>
      <c r="H59" s="349">
        <v>69224795</v>
      </c>
      <c r="I59" s="349">
        <v>83616788</v>
      </c>
      <c r="J59" s="348">
        <v>426784023</v>
      </c>
      <c r="K59" s="349">
        <v>387386697</v>
      </c>
      <c r="L59" s="349">
        <v>336739309</v>
      </c>
      <c r="M59" s="348">
        <v>3918104</v>
      </c>
      <c r="N59" s="349">
        <v>3593166</v>
      </c>
      <c r="O59" s="349">
        <v>3579786</v>
      </c>
      <c r="P59" s="348">
        <v>41612400</v>
      </c>
      <c r="Q59" s="349">
        <v>37694885</v>
      </c>
      <c r="R59" s="349">
        <v>37643914</v>
      </c>
      <c r="S59" s="348">
        <v>0</v>
      </c>
      <c r="T59" s="349">
        <v>0</v>
      </c>
      <c r="U59" s="349">
        <v>0</v>
      </c>
      <c r="V59" s="358">
        <f t="shared" si="10"/>
        <v>901143498</v>
      </c>
      <c r="W59" s="363">
        <f t="shared" si="10"/>
        <v>865828224</v>
      </c>
      <c r="X59" s="363">
        <f t="shared" si="10"/>
        <v>829508479</v>
      </c>
      <c r="Z59" s="353">
        <f>+'[1]Segmentos LN resumen'!I59-X59</f>
        <v>0</v>
      </c>
    </row>
    <row r="60" spans="2:26" ht="12">
      <c r="B60" s="350"/>
      <c r="C60" s="351" t="s">
        <v>389</v>
      </c>
      <c r="D60" s="348">
        <v>1170972424</v>
      </c>
      <c r="E60" s="349">
        <v>1134938013</v>
      </c>
      <c r="F60" s="349">
        <v>1027496557</v>
      </c>
      <c r="G60" s="348">
        <v>-173602490</v>
      </c>
      <c r="H60" s="349">
        <v>-43583682</v>
      </c>
      <c r="I60" s="349">
        <v>-156754885</v>
      </c>
      <c r="J60" s="348">
        <v>48506506</v>
      </c>
      <c r="K60" s="349">
        <v>202932488</v>
      </c>
      <c r="L60" s="349">
        <v>244654424</v>
      </c>
      <c r="M60" s="348">
        <v>89513957</v>
      </c>
      <c r="N60" s="349">
        <v>113465048</v>
      </c>
      <c r="O60" s="349">
        <v>107753937</v>
      </c>
      <c r="P60" s="348">
        <v>105074315</v>
      </c>
      <c r="Q60" s="349">
        <v>87345984</v>
      </c>
      <c r="R60" s="349">
        <v>60254433</v>
      </c>
      <c r="S60" s="348">
        <v>0</v>
      </c>
      <c r="T60" s="349">
        <v>0</v>
      </c>
      <c r="U60" s="349">
        <v>0</v>
      </c>
      <c r="V60" s="358">
        <f t="shared" si="10"/>
        <v>1240464712</v>
      </c>
      <c r="W60" s="363">
        <f t="shared" si="10"/>
        <v>1495097851</v>
      </c>
      <c r="X60" s="363">
        <f t="shared" si="10"/>
        <v>1283404466</v>
      </c>
      <c r="Z60" s="353">
        <f>+'[1]Segmentos LN resumen'!I60-X60</f>
        <v>0</v>
      </c>
    </row>
    <row r="61" spans="2:26" ht="12">
      <c r="B61" s="350"/>
      <c r="C61" s="351" t="s">
        <v>390</v>
      </c>
      <c r="D61" s="348">
        <v>566302</v>
      </c>
      <c r="E61" s="349">
        <v>566302</v>
      </c>
      <c r="F61" s="349">
        <v>566302</v>
      </c>
      <c r="G61" s="348">
        <v>0</v>
      </c>
      <c r="H61" s="349">
        <v>0</v>
      </c>
      <c r="I61" s="349">
        <v>0</v>
      </c>
      <c r="J61" s="348">
        <v>0</v>
      </c>
      <c r="K61" s="349">
        <v>0</v>
      </c>
      <c r="L61" s="349">
        <v>0</v>
      </c>
      <c r="M61" s="348">
        <v>3955756</v>
      </c>
      <c r="N61" s="349">
        <v>3627695</v>
      </c>
      <c r="O61" s="349">
        <v>3614187</v>
      </c>
      <c r="P61" s="348">
        <v>0</v>
      </c>
      <c r="Q61" s="349">
        <v>0</v>
      </c>
      <c r="R61" s="349">
        <v>0</v>
      </c>
      <c r="S61" s="348">
        <v>0</v>
      </c>
      <c r="T61" s="349">
        <v>0</v>
      </c>
      <c r="U61" s="349">
        <v>0</v>
      </c>
      <c r="V61" s="358">
        <f t="shared" si="10"/>
        <v>4522058</v>
      </c>
      <c r="W61" s="363">
        <f t="shared" si="10"/>
        <v>4193997</v>
      </c>
      <c r="X61" s="363">
        <f t="shared" si="10"/>
        <v>4180489</v>
      </c>
      <c r="Z61" s="353">
        <f>+'[1]Segmentos LN resumen'!I61-X61</f>
        <v>0</v>
      </c>
    </row>
    <row r="62" spans="2:26" ht="12" customHeight="1" hidden="1">
      <c r="B62" s="350"/>
      <c r="C62" s="351" t="s">
        <v>391</v>
      </c>
      <c r="D62" s="348">
        <v>0</v>
      </c>
      <c r="E62" s="349">
        <v>0</v>
      </c>
      <c r="F62" s="349">
        <v>0</v>
      </c>
      <c r="G62" s="348">
        <v>0</v>
      </c>
      <c r="H62" s="349">
        <v>0</v>
      </c>
      <c r="I62" s="349">
        <v>0</v>
      </c>
      <c r="J62" s="348">
        <v>0</v>
      </c>
      <c r="K62" s="349">
        <v>0</v>
      </c>
      <c r="L62" s="349">
        <v>0</v>
      </c>
      <c r="M62" s="348">
        <v>0</v>
      </c>
      <c r="N62" s="349">
        <v>0</v>
      </c>
      <c r="O62" s="349">
        <v>0</v>
      </c>
      <c r="P62" s="348">
        <v>0</v>
      </c>
      <c r="Q62" s="349">
        <v>0</v>
      </c>
      <c r="R62" s="349">
        <v>0</v>
      </c>
      <c r="S62" s="348">
        <v>0</v>
      </c>
      <c r="T62" s="349">
        <v>0</v>
      </c>
      <c r="U62" s="349">
        <v>0</v>
      </c>
      <c r="V62" s="358">
        <f t="shared" si="10"/>
        <v>0</v>
      </c>
      <c r="W62" s="363">
        <f t="shared" si="10"/>
        <v>0</v>
      </c>
      <c r="X62" s="363">
        <f t="shared" si="10"/>
        <v>0</v>
      </c>
      <c r="Z62" s="353">
        <f>+'[1]Segmentos LN resumen'!I62-X62</f>
        <v>0</v>
      </c>
    </row>
    <row r="63" spans="2:26" ht="12" customHeight="1" hidden="1">
      <c r="B63" s="350"/>
      <c r="C63" s="351" t="s">
        <v>392</v>
      </c>
      <c r="D63" s="348">
        <v>0</v>
      </c>
      <c r="E63" s="349">
        <v>0</v>
      </c>
      <c r="F63" s="349">
        <v>0</v>
      </c>
      <c r="G63" s="348">
        <v>0</v>
      </c>
      <c r="H63" s="349">
        <v>0</v>
      </c>
      <c r="I63" s="349">
        <v>0</v>
      </c>
      <c r="J63" s="348">
        <v>0</v>
      </c>
      <c r="K63" s="349">
        <v>0</v>
      </c>
      <c r="L63" s="349">
        <v>0</v>
      </c>
      <c r="M63" s="348">
        <v>0</v>
      </c>
      <c r="N63" s="349">
        <v>0</v>
      </c>
      <c r="O63" s="349">
        <v>0</v>
      </c>
      <c r="P63" s="348">
        <v>0</v>
      </c>
      <c r="Q63" s="349">
        <v>0</v>
      </c>
      <c r="R63" s="349">
        <v>0</v>
      </c>
      <c r="S63" s="348">
        <v>0</v>
      </c>
      <c r="T63" s="349">
        <v>0</v>
      </c>
      <c r="U63" s="349">
        <v>0</v>
      </c>
      <c r="V63" s="358">
        <f t="shared" si="10"/>
        <v>0</v>
      </c>
      <c r="W63" s="363">
        <f t="shared" si="10"/>
        <v>0</v>
      </c>
      <c r="X63" s="363">
        <f t="shared" si="10"/>
        <v>0</v>
      </c>
      <c r="Z63" s="353">
        <f>+'[1]Segmentos LN resumen'!I63-X63</f>
        <v>0</v>
      </c>
    </row>
    <row r="64" spans="2:26" ht="12">
      <c r="B64" s="350"/>
      <c r="C64" s="351" t="s">
        <v>393</v>
      </c>
      <c r="D64" s="348">
        <v>-326989003</v>
      </c>
      <c r="E64" s="349">
        <v>-373034960</v>
      </c>
      <c r="F64" s="349">
        <v>-359293871</v>
      </c>
      <c r="G64" s="348">
        <v>2449784</v>
      </c>
      <c r="H64" s="349">
        <v>2784647</v>
      </c>
      <c r="I64" s="349">
        <v>3363581</v>
      </c>
      <c r="J64" s="348">
        <v>656916941</v>
      </c>
      <c r="K64" s="349">
        <v>489160042</v>
      </c>
      <c r="L64" s="349">
        <v>445742649</v>
      </c>
      <c r="M64" s="348">
        <v>539802587</v>
      </c>
      <c r="N64" s="349">
        <v>496215951</v>
      </c>
      <c r="O64" s="349">
        <v>492211637</v>
      </c>
      <c r="P64" s="348">
        <v>137631546</v>
      </c>
      <c r="Q64" s="349">
        <v>135486619</v>
      </c>
      <c r="R64" s="349">
        <v>118338702</v>
      </c>
      <c r="S64" s="348">
        <v>0</v>
      </c>
      <c r="T64" s="349">
        <v>0</v>
      </c>
      <c r="U64" s="349">
        <v>0</v>
      </c>
      <c r="V64" s="358">
        <f t="shared" si="10"/>
        <v>1009811855</v>
      </c>
      <c r="W64" s="363">
        <f t="shared" si="10"/>
        <v>750612299</v>
      </c>
      <c r="X64" s="363">
        <f t="shared" si="10"/>
        <v>700362698</v>
      </c>
      <c r="Z64" s="353">
        <f>+'[1]Segmentos LN resumen'!I64-X64</f>
        <v>0</v>
      </c>
    </row>
    <row r="66" spans="2:26" ht="12">
      <c r="B66" s="356" t="s">
        <v>394</v>
      </c>
      <c r="C66" s="351"/>
      <c r="D66" s="348">
        <v>0</v>
      </c>
      <c r="E66" s="349">
        <v>0</v>
      </c>
      <c r="F66" s="349">
        <v>0</v>
      </c>
      <c r="G66" s="348">
        <v>0</v>
      </c>
      <c r="H66" s="349">
        <v>0</v>
      </c>
      <c r="I66" s="349">
        <v>0</v>
      </c>
      <c r="J66" s="348">
        <v>0</v>
      </c>
      <c r="K66" s="349">
        <v>0</v>
      </c>
      <c r="L66" s="349">
        <v>0</v>
      </c>
      <c r="M66" s="348">
        <v>0</v>
      </c>
      <c r="N66" s="349">
        <v>0</v>
      </c>
      <c r="O66" s="349">
        <v>0</v>
      </c>
      <c r="P66" s="348">
        <v>0</v>
      </c>
      <c r="Q66" s="349">
        <v>0</v>
      </c>
      <c r="R66" s="349">
        <v>0</v>
      </c>
      <c r="S66" s="348">
        <v>0</v>
      </c>
      <c r="T66" s="349">
        <v>0</v>
      </c>
      <c r="U66" s="349">
        <v>0</v>
      </c>
      <c r="V66" s="358">
        <f t="shared" si="10"/>
        <v>0</v>
      </c>
      <c r="W66" s="363">
        <v>0</v>
      </c>
      <c r="X66" s="363"/>
      <c r="Z66" s="353">
        <f>+'[1]Segmentos LN resumen'!I66-X66</f>
        <v>0</v>
      </c>
    </row>
    <row r="67" ht="12">
      <c r="V67" s="361"/>
    </row>
    <row r="68" spans="2:26" ht="12">
      <c r="B68" s="362" t="s">
        <v>395</v>
      </c>
      <c r="C68" s="357"/>
      <c r="D68" s="358">
        <f>+D57+D48+D37</f>
        <v>1506832047</v>
      </c>
      <c r="E68" s="363">
        <v>1402785215</v>
      </c>
      <c r="F68" s="363">
        <v>1303458511</v>
      </c>
      <c r="G68" s="358">
        <f>+G57+G48+G37</f>
        <v>635213845</v>
      </c>
      <c r="H68" s="363">
        <v>501802310</v>
      </c>
      <c r="I68" s="363">
        <v>324643699</v>
      </c>
      <c r="J68" s="358">
        <f>+J57+J48+J37</f>
        <v>2467259030</v>
      </c>
      <c r="K68" s="363">
        <v>2162056661</v>
      </c>
      <c r="L68" s="363">
        <v>2209424153</v>
      </c>
      <c r="M68" s="358">
        <f>+M57+M48+M37</f>
        <v>1297377938</v>
      </c>
      <c r="N68" s="363">
        <v>1251862060</v>
      </c>
      <c r="O68" s="363">
        <v>1198492204</v>
      </c>
      <c r="P68" s="358">
        <f>+P57+P48+P37</f>
        <v>687224506</v>
      </c>
      <c r="Q68" s="363">
        <v>593802130</v>
      </c>
      <c r="R68" s="363">
        <v>539686642</v>
      </c>
      <c r="S68" s="358">
        <f>+S57+S48+S37</f>
        <v>-21833617</v>
      </c>
      <c r="T68" s="363">
        <v>-3541399</v>
      </c>
      <c r="U68" s="363">
        <v>-3228460</v>
      </c>
      <c r="V68" s="358">
        <f>+V57+V48+V37</f>
        <v>6572073749</v>
      </c>
      <c r="W68" s="363">
        <f>+W57+W48+W37</f>
        <v>5908766977</v>
      </c>
      <c r="X68" s="363">
        <f>+X57+X48+X37</f>
        <v>5572476749</v>
      </c>
      <c r="Z68" s="353">
        <f>+'[1]Segmentos LN resumen'!I68-X68</f>
        <v>0</v>
      </c>
    </row>
    <row r="69" spans="4:26" ht="12">
      <c r="D69" s="353">
        <f aca="true" t="shared" si="11" ref="D69:X69">+D29-D68</f>
        <v>0</v>
      </c>
      <c r="E69" s="353">
        <f t="shared" si="11"/>
        <v>0</v>
      </c>
      <c r="F69" s="353">
        <f t="shared" si="11"/>
        <v>0</v>
      </c>
      <c r="G69" s="353">
        <f t="shared" si="11"/>
        <v>0</v>
      </c>
      <c r="H69" s="353">
        <f t="shared" si="11"/>
        <v>0</v>
      </c>
      <c r="I69" s="353">
        <f t="shared" si="11"/>
        <v>0</v>
      </c>
      <c r="J69" s="353">
        <f t="shared" si="11"/>
        <v>0</v>
      </c>
      <c r="K69" s="353">
        <f t="shared" si="11"/>
        <v>0</v>
      </c>
      <c r="L69" s="353">
        <f t="shared" si="11"/>
        <v>0</v>
      </c>
      <c r="M69" s="353">
        <f t="shared" si="11"/>
        <v>0</v>
      </c>
      <c r="N69" s="353">
        <f t="shared" si="11"/>
        <v>0</v>
      </c>
      <c r="O69" s="353">
        <f t="shared" si="11"/>
        <v>0</v>
      </c>
      <c r="P69" s="353">
        <f t="shared" si="11"/>
        <v>0</v>
      </c>
      <c r="Q69" s="353">
        <f t="shared" si="11"/>
        <v>0</v>
      </c>
      <c r="R69" s="353">
        <f t="shared" si="11"/>
        <v>0</v>
      </c>
      <c r="S69" s="353">
        <f t="shared" si="11"/>
        <v>0</v>
      </c>
      <c r="T69" s="353">
        <f t="shared" si="11"/>
        <v>0</v>
      </c>
      <c r="U69" s="353">
        <f t="shared" si="11"/>
        <v>0</v>
      </c>
      <c r="V69" s="353">
        <f t="shared" si="11"/>
        <v>0</v>
      </c>
      <c r="W69" s="353">
        <f t="shared" si="11"/>
        <v>0</v>
      </c>
      <c r="X69" s="353">
        <f t="shared" si="11"/>
        <v>0</v>
      </c>
      <c r="Z69" s="353">
        <f>+Z29-Z68</f>
        <v>0</v>
      </c>
    </row>
    <row r="70" spans="4:26" ht="12">
      <c r="D70" s="353"/>
      <c r="E70" s="353"/>
      <c r="F70" s="353"/>
      <c r="G70" s="353"/>
      <c r="H70" s="353"/>
      <c r="I70" s="353"/>
      <c r="J70" s="353"/>
      <c r="K70" s="353"/>
      <c r="L70" s="353"/>
      <c r="M70" s="353"/>
      <c r="N70" s="353"/>
      <c r="O70" s="353"/>
      <c r="P70" s="353"/>
      <c r="Q70" s="353"/>
      <c r="R70" s="353"/>
      <c r="S70" s="353"/>
      <c r="T70" s="353"/>
      <c r="U70" s="353"/>
      <c r="V70" s="353"/>
      <c r="W70" s="353"/>
      <c r="X70" s="353"/>
      <c r="Z70" s="353"/>
    </row>
    <row r="71" spans="4:24" ht="22.5" customHeight="1">
      <c r="D71" s="438" t="s">
        <v>341</v>
      </c>
      <c r="E71" s="439"/>
      <c r="F71" s="439"/>
      <c r="G71" s="439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  <c r="T71" s="439"/>
      <c r="U71" s="439"/>
      <c r="V71" s="439"/>
      <c r="W71" s="439"/>
      <c r="X71" s="440"/>
    </row>
    <row r="72" spans="2:24" ht="30.75" customHeight="1">
      <c r="B72" s="420" t="s">
        <v>367</v>
      </c>
      <c r="C72" s="421"/>
      <c r="D72" s="422" t="s">
        <v>0</v>
      </c>
      <c r="E72" s="423"/>
      <c r="F72" s="424"/>
      <c r="G72" s="422" t="s">
        <v>1</v>
      </c>
      <c r="H72" s="423"/>
      <c r="I72" s="424"/>
      <c r="J72" s="422" t="s">
        <v>435</v>
      </c>
      <c r="K72" s="423"/>
      <c r="L72" s="424"/>
      <c r="M72" s="422" t="s">
        <v>2</v>
      </c>
      <c r="N72" s="423"/>
      <c r="O72" s="424"/>
      <c r="P72" s="422" t="s">
        <v>436</v>
      </c>
      <c r="Q72" s="423"/>
      <c r="R72" s="424"/>
      <c r="S72" s="422" t="s">
        <v>437</v>
      </c>
      <c r="T72" s="423"/>
      <c r="U72" s="424"/>
      <c r="V72" s="422" t="s">
        <v>343</v>
      </c>
      <c r="W72" s="423"/>
      <c r="X72" s="424"/>
    </row>
    <row r="73" spans="2:24" ht="12">
      <c r="B73" s="414" t="s">
        <v>396</v>
      </c>
      <c r="C73" s="415"/>
      <c r="D73" s="343">
        <f>+D35</f>
        <v>41912</v>
      </c>
      <c r="E73" s="344">
        <f>+'[1]Segmentos LN resumen'!E73</f>
        <v>41547</v>
      </c>
      <c r="F73" s="344">
        <f>+F35</f>
        <v>41274</v>
      </c>
      <c r="G73" s="343">
        <f>+G35</f>
        <v>41912</v>
      </c>
      <c r="H73" s="344">
        <f>+E73</f>
        <v>41547</v>
      </c>
      <c r="I73" s="344">
        <f>+I35</f>
        <v>41274</v>
      </c>
      <c r="J73" s="343">
        <f>+J35</f>
        <v>41912</v>
      </c>
      <c r="K73" s="344">
        <f>+H73</f>
        <v>41547</v>
      </c>
      <c r="L73" s="344">
        <f>+L35</f>
        <v>41274</v>
      </c>
      <c r="M73" s="343">
        <f>+M35</f>
        <v>41912</v>
      </c>
      <c r="N73" s="344">
        <f>+K73</f>
        <v>41547</v>
      </c>
      <c r="O73" s="344">
        <f>+O35</f>
        <v>41274</v>
      </c>
      <c r="P73" s="343">
        <f>+P35</f>
        <v>41912</v>
      </c>
      <c r="Q73" s="344">
        <f>+N73</f>
        <v>41547</v>
      </c>
      <c r="R73" s="344">
        <f>+R35</f>
        <v>41274</v>
      </c>
      <c r="S73" s="343">
        <f>+S35</f>
        <v>41912</v>
      </c>
      <c r="T73" s="344">
        <f>+Q73</f>
        <v>41547</v>
      </c>
      <c r="U73" s="344">
        <f>+U35</f>
        <v>41274</v>
      </c>
      <c r="V73" s="343">
        <f>+V35</f>
        <v>41912</v>
      </c>
      <c r="W73" s="344">
        <f>+Q73</f>
        <v>41547</v>
      </c>
      <c r="X73" s="344">
        <f>+X35</f>
        <v>41274</v>
      </c>
    </row>
    <row r="74" spans="2:24" ht="12">
      <c r="B74" s="416"/>
      <c r="C74" s="417"/>
      <c r="D74" s="364" t="s">
        <v>345</v>
      </c>
      <c r="E74" s="365" t="s">
        <v>345</v>
      </c>
      <c r="F74" s="365" t="str">
        <f>+F36</f>
        <v>M$</v>
      </c>
      <c r="G74" s="364" t="s">
        <v>345</v>
      </c>
      <c r="H74" s="365" t="s">
        <v>345</v>
      </c>
      <c r="I74" s="365" t="str">
        <f>+I36</f>
        <v>M$</v>
      </c>
      <c r="J74" s="364" t="s">
        <v>345</v>
      </c>
      <c r="K74" s="365" t="s">
        <v>345</v>
      </c>
      <c r="L74" s="365" t="str">
        <f>+L36</f>
        <v>M$</v>
      </c>
      <c r="M74" s="364" t="s">
        <v>345</v>
      </c>
      <c r="N74" s="365" t="s">
        <v>345</v>
      </c>
      <c r="O74" s="365" t="str">
        <f>+O36</f>
        <v>M$</v>
      </c>
      <c r="P74" s="364" t="s">
        <v>345</v>
      </c>
      <c r="Q74" s="365" t="s">
        <v>345</v>
      </c>
      <c r="R74" s="365" t="str">
        <f>+R36</f>
        <v>M$</v>
      </c>
      <c r="S74" s="364" t="s">
        <v>345</v>
      </c>
      <c r="T74" s="365" t="s">
        <v>345</v>
      </c>
      <c r="U74" s="365" t="str">
        <f>+U36</f>
        <v>M$</v>
      </c>
      <c r="V74" s="364" t="s">
        <v>345</v>
      </c>
      <c r="W74" s="365" t="s">
        <v>345</v>
      </c>
      <c r="X74" s="365" t="str">
        <f>+X36</f>
        <v>M$</v>
      </c>
    </row>
    <row r="75" spans="2:24" ht="12">
      <c r="B75" s="362" t="s">
        <v>397</v>
      </c>
      <c r="C75" s="366"/>
      <c r="D75" s="368">
        <f>+D76+D80</f>
        <v>830887781</v>
      </c>
      <c r="E75" s="367">
        <f aca="true" t="shared" si="12" ref="E75:T75">+E76+E80</f>
        <v>724377037</v>
      </c>
      <c r="F75" s="368">
        <f t="shared" si="12"/>
        <v>0</v>
      </c>
      <c r="G75" s="368">
        <f t="shared" si="12"/>
        <v>215071597</v>
      </c>
      <c r="H75" s="367">
        <f t="shared" si="12"/>
        <v>415052858</v>
      </c>
      <c r="I75" s="368">
        <f t="shared" si="12"/>
        <v>0</v>
      </c>
      <c r="J75" s="368">
        <f t="shared" si="12"/>
        <v>1330479686</v>
      </c>
      <c r="K75" s="367">
        <f t="shared" si="12"/>
        <v>1203169739</v>
      </c>
      <c r="L75" s="368">
        <f t="shared" si="12"/>
        <v>0</v>
      </c>
      <c r="M75" s="368">
        <f t="shared" si="12"/>
        <v>739271105</v>
      </c>
      <c r="N75" s="367">
        <f t="shared" si="12"/>
        <v>628511502</v>
      </c>
      <c r="O75" s="368">
        <f t="shared" si="12"/>
        <v>0</v>
      </c>
      <c r="P75" s="368">
        <f t="shared" si="12"/>
        <v>352729926</v>
      </c>
      <c r="Q75" s="367">
        <f t="shared" si="12"/>
        <v>300749665</v>
      </c>
      <c r="R75" s="368">
        <f t="shared" si="12"/>
        <v>0</v>
      </c>
      <c r="S75" s="368">
        <f t="shared" si="12"/>
        <v>0</v>
      </c>
      <c r="T75" s="367">
        <f t="shared" si="12"/>
        <v>0</v>
      </c>
      <c r="U75" s="367"/>
      <c r="V75" s="368">
        <f>+V76+V80</f>
        <v>3468440095</v>
      </c>
      <c r="W75" s="367">
        <f>+W76+W80</f>
        <v>3271860801</v>
      </c>
      <c r="X75" s="367">
        <f>+X76+X80</f>
        <v>0</v>
      </c>
    </row>
    <row r="76" spans="2:26" ht="12">
      <c r="B76" s="369"/>
      <c r="C76" s="354" t="s">
        <v>398</v>
      </c>
      <c r="D76" s="368">
        <f>SUM(D77:D79)</f>
        <v>826230486</v>
      </c>
      <c r="E76" s="367">
        <f aca="true" t="shared" si="13" ref="E76:T76">SUM(E77:E79)</f>
        <v>714739952</v>
      </c>
      <c r="F76" s="368">
        <f t="shared" si="13"/>
        <v>0</v>
      </c>
      <c r="G76" s="368">
        <f t="shared" si="13"/>
        <v>159628899</v>
      </c>
      <c r="H76" s="367">
        <f t="shared" si="13"/>
        <v>220601237</v>
      </c>
      <c r="I76" s="368">
        <f t="shared" si="13"/>
        <v>0</v>
      </c>
      <c r="J76" s="368">
        <f t="shared" si="13"/>
        <v>1179440318</v>
      </c>
      <c r="K76" s="367">
        <f t="shared" si="13"/>
        <v>1081315175</v>
      </c>
      <c r="L76" s="368">
        <f t="shared" si="13"/>
        <v>0</v>
      </c>
      <c r="M76" s="368">
        <f t="shared" si="13"/>
        <v>709750077</v>
      </c>
      <c r="N76" s="367">
        <f t="shared" si="13"/>
        <v>603444970</v>
      </c>
      <c r="O76" s="368">
        <f t="shared" si="13"/>
        <v>0</v>
      </c>
      <c r="P76" s="368">
        <f t="shared" si="13"/>
        <v>343034308</v>
      </c>
      <c r="Q76" s="367">
        <f t="shared" si="13"/>
        <v>290582032</v>
      </c>
      <c r="R76" s="368">
        <f t="shared" si="13"/>
        <v>0</v>
      </c>
      <c r="S76" s="368">
        <f t="shared" si="13"/>
        <v>0</v>
      </c>
      <c r="T76" s="367">
        <f t="shared" si="13"/>
        <v>0</v>
      </c>
      <c r="U76" s="367"/>
      <c r="V76" s="368">
        <f>SUM(V77:V79)</f>
        <v>3218084088</v>
      </c>
      <c r="W76" s="367">
        <f>SUM(W77:W79)</f>
        <v>2910683366</v>
      </c>
      <c r="X76" s="367">
        <f>SUM(X77:X79)</f>
        <v>0</v>
      </c>
      <c r="Z76" s="353">
        <f>+X77-'[1]Segmentos LN resumen'!I77</f>
        <v>0</v>
      </c>
    </row>
    <row r="77" spans="2:26" ht="12">
      <c r="B77" s="369"/>
      <c r="C77" s="370" t="s">
        <v>399</v>
      </c>
      <c r="D77" s="371">
        <v>739503643</v>
      </c>
      <c r="E77" s="373">
        <v>631026344</v>
      </c>
      <c r="F77" s="373"/>
      <c r="G77" s="371">
        <v>151116108</v>
      </c>
      <c r="H77" s="373">
        <v>208452060</v>
      </c>
      <c r="I77" s="373"/>
      <c r="J77" s="371">
        <v>1126994428</v>
      </c>
      <c r="K77" s="373">
        <v>1024380711</v>
      </c>
      <c r="L77" s="373"/>
      <c r="M77" s="371">
        <v>609692208</v>
      </c>
      <c r="N77" s="373">
        <v>516402123</v>
      </c>
      <c r="O77" s="373"/>
      <c r="P77" s="371">
        <v>332717261</v>
      </c>
      <c r="Q77" s="373">
        <v>274108836</v>
      </c>
      <c r="R77" s="373"/>
      <c r="S77" s="371">
        <v>0</v>
      </c>
      <c r="T77" s="373">
        <v>0</v>
      </c>
      <c r="U77" s="373"/>
      <c r="V77" s="371">
        <f aca="true" t="shared" si="14" ref="V77:X79">+D77+G77+J77+M77+P77+S77</f>
        <v>2960023648</v>
      </c>
      <c r="W77" s="373">
        <f t="shared" si="14"/>
        <v>2654370074</v>
      </c>
      <c r="X77" s="373">
        <f t="shared" si="14"/>
        <v>0</v>
      </c>
      <c r="Z77" s="353">
        <f>+X77-'[1]Segmentos LN resumen'!I77</f>
        <v>0</v>
      </c>
    </row>
    <row r="78" spans="2:26" ht="12">
      <c r="B78" s="369"/>
      <c r="C78" s="370" t="s">
        <v>400</v>
      </c>
      <c r="D78" s="371">
        <v>4774745</v>
      </c>
      <c r="E78" s="373">
        <v>5106313</v>
      </c>
      <c r="F78" s="373"/>
      <c r="G78" s="371">
        <v>31379</v>
      </c>
      <c r="H78" s="373">
        <v>241449</v>
      </c>
      <c r="I78" s="373"/>
      <c r="J78" s="371">
        <v>0</v>
      </c>
      <c r="K78" s="373">
        <v>0</v>
      </c>
      <c r="L78" s="373"/>
      <c r="M78" s="371">
        <v>2569640</v>
      </c>
      <c r="N78" s="373">
        <v>2287390</v>
      </c>
      <c r="O78" s="373"/>
      <c r="P78" s="371">
        <v>20544</v>
      </c>
      <c r="Q78" s="373">
        <v>2652</v>
      </c>
      <c r="R78" s="373"/>
      <c r="S78" s="371">
        <v>0</v>
      </c>
      <c r="T78" s="373">
        <v>0</v>
      </c>
      <c r="U78" s="373"/>
      <c r="V78" s="371">
        <f t="shared" si="14"/>
        <v>7396308</v>
      </c>
      <c r="W78" s="373">
        <f t="shared" si="14"/>
        <v>7637804</v>
      </c>
      <c r="X78" s="373">
        <f t="shared" si="14"/>
        <v>0</v>
      </c>
      <c r="Z78" s="353">
        <f>+X78-'[1]Segmentos LN resumen'!I78</f>
        <v>0</v>
      </c>
    </row>
    <row r="79" spans="2:26" ht="12">
      <c r="B79" s="369"/>
      <c r="C79" s="370" t="s">
        <v>401</v>
      </c>
      <c r="D79" s="371">
        <v>81952098</v>
      </c>
      <c r="E79" s="373">
        <v>78607295</v>
      </c>
      <c r="F79" s="373"/>
      <c r="G79" s="371">
        <v>8481412</v>
      </c>
      <c r="H79" s="373">
        <v>11907728</v>
      </c>
      <c r="I79" s="373"/>
      <c r="J79" s="371">
        <v>52445890</v>
      </c>
      <c r="K79" s="373">
        <v>56934464</v>
      </c>
      <c r="L79" s="373"/>
      <c r="M79" s="371">
        <v>97488229</v>
      </c>
      <c r="N79" s="373">
        <v>84755457</v>
      </c>
      <c r="O79" s="373"/>
      <c r="P79" s="371">
        <v>10296503</v>
      </c>
      <c r="Q79" s="373">
        <v>16470544</v>
      </c>
      <c r="R79" s="373"/>
      <c r="S79" s="371">
        <v>0</v>
      </c>
      <c r="T79" s="373">
        <v>0</v>
      </c>
      <c r="U79" s="373"/>
      <c r="V79" s="371">
        <f t="shared" si="14"/>
        <v>250664132</v>
      </c>
      <c r="W79" s="373">
        <f t="shared" si="14"/>
        <v>248675488</v>
      </c>
      <c r="X79" s="373">
        <f t="shared" si="14"/>
        <v>0</v>
      </c>
      <c r="Z79" s="353">
        <f>+X79-'[1]Segmentos LN resumen'!I79</f>
        <v>0</v>
      </c>
    </row>
    <row r="80" spans="2:26" ht="12">
      <c r="B80" s="369"/>
      <c r="C80" s="354" t="s">
        <v>402</v>
      </c>
      <c r="D80" s="371">
        <v>4657295</v>
      </c>
      <c r="E80" s="373">
        <v>9637085</v>
      </c>
      <c r="F80" s="373"/>
      <c r="G80" s="371">
        <v>55442698</v>
      </c>
      <c r="H80" s="373">
        <v>194451621</v>
      </c>
      <c r="I80" s="373"/>
      <c r="J80" s="371">
        <v>151039368</v>
      </c>
      <c r="K80" s="373">
        <v>121854564</v>
      </c>
      <c r="L80" s="373"/>
      <c r="M80" s="371">
        <v>29521028</v>
      </c>
      <c r="N80" s="373">
        <v>25066532</v>
      </c>
      <c r="O80" s="373"/>
      <c r="P80" s="371">
        <v>9695618</v>
      </c>
      <c r="Q80" s="373">
        <v>10167633</v>
      </c>
      <c r="R80" s="373"/>
      <c r="S80" s="371">
        <v>0</v>
      </c>
      <c r="T80" s="373">
        <v>0</v>
      </c>
      <c r="U80" s="373"/>
      <c r="V80" s="371">
        <f>+D80+G80+J80+M80+P80+S80</f>
        <v>250356007</v>
      </c>
      <c r="W80" s="373">
        <f>+E80+H80+K80+N80+Q80+T80</f>
        <v>361177435</v>
      </c>
      <c r="X80" s="373">
        <f>+F80+I80+L80+O80+R80+U80</f>
        <v>0</v>
      </c>
      <c r="Z80" s="353">
        <f>+X80-'[1]Segmentos LN resumen'!I81</f>
        <v>0</v>
      </c>
    </row>
    <row r="81" spans="22:26" ht="12">
      <c r="V81" s="353"/>
      <c r="Z81" s="353">
        <f>+X81-'[1]Segmentos LN resumen'!I81</f>
        <v>0</v>
      </c>
    </row>
    <row r="82" spans="2:26" ht="12">
      <c r="B82" s="362" t="s">
        <v>403</v>
      </c>
      <c r="C82" s="374"/>
      <c r="D82" s="368">
        <f>SUM(D83:D86)</f>
        <v>-628678985</v>
      </c>
      <c r="E82" s="367">
        <f aca="true" t="shared" si="15" ref="E82:T82">SUM(E83:E86)</f>
        <v>-529738960</v>
      </c>
      <c r="F82" s="368">
        <f t="shared" si="15"/>
        <v>0</v>
      </c>
      <c r="G82" s="368">
        <f t="shared" si="15"/>
        <v>-122921262</v>
      </c>
      <c r="H82" s="367">
        <f t="shared" si="15"/>
        <v>-128249651</v>
      </c>
      <c r="I82" s="368">
        <f t="shared" si="15"/>
        <v>0</v>
      </c>
      <c r="J82" s="368">
        <f t="shared" si="15"/>
        <v>-941994226</v>
      </c>
      <c r="K82" s="367">
        <f t="shared" si="15"/>
        <v>-770667437</v>
      </c>
      <c r="L82" s="368">
        <f t="shared" si="15"/>
        <v>0</v>
      </c>
      <c r="M82" s="368">
        <f t="shared" si="15"/>
        <v>-413024524</v>
      </c>
      <c r="N82" s="367">
        <f t="shared" si="15"/>
        <v>-344719778</v>
      </c>
      <c r="O82" s="368">
        <f t="shared" si="15"/>
        <v>0</v>
      </c>
      <c r="P82" s="368">
        <f t="shared" si="15"/>
        <v>-234071192</v>
      </c>
      <c r="Q82" s="367">
        <f t="shared" si="15"/>
        <v>-194856121</v>
      </c>
      <c r="R82" s="368">
        <f t="shared" si="15"/>
        <v>0</v>
      </c>
      <c r="S82" s="368">
        <f t="shared" si="15"/>
        <v>0</v>
      </c>
      <c r="T82" s="367">
        <f t="shared" si="15"/>
        <v>0</v>
      </c>
      <c r="U82" s="367"/>
      <c r="V82" s="368">
        <f>SUM(V83:V86)</f>
        <v>-2340690189</v>
      </c>
      <c r="W82" s="367">
        <f>SUM(W83:W86)</f>
        <v>-1968231947</v>
      </c>
      <c r="X82" s="367">
        <f>SUM(X83:X86)</f>
        <v>0</v>
      </c>
      <c r="Z82" s="353">
        <f>+X82-'[1]Segmentos LN resumen'!I82</f>
        <v>0</v>
      </c>
    </row>
    <row r="83" spans="2:26" ht="12">
      <c r="B83" s="369"/>
      <c r="C83" s="370" t="s">
        <v>404</v>
      </c>
      <c r="D83" s="371">
        <v>-566025135</v>
      </c>
      <c r="E83" s="373">
        <v>-467989028</v>
      </c>
      <c r="F83" s="373"/>
      <c r="G83" s="371">
        <v>-122111077</v>
      </c>
      <c r="H83" s="373">
        <v>-127333173</v>
      </c>
      <c r="I83" s="373"/>
      <c r="J83" s="371">
        <v>-691770289</v>
      </c>
      <c r="K83" s="373">
        <v>-496563778</v>
      </c>
      <c r="L83" s="373"/>
      <c r="M83" s="371">
        <v>-316146053</v>
      </c>
      <c r="N83" s="373">
        <v>-260947492</v>
      </c>
      <c r="O83" s="373"/>
      <c r="P83" s="371">
        <v>-216831938</v>
      </c>
      <c r="Q83" s="373">
        <v>-178472559</v>
      </c>
      <c r="R83" s="373"/>
      <c r="S83" s="371">
        <v>0</v>
      </c>
      <c r="T83" s="373">
        <v>0</v>
      </c>
      <c r="U83" s="373"/>
      <c r="V83" s="371">
        <f aca="true" t="shared" si="16" ref="V83:X86">+D83+G83+J83+M83+P83+S83</f>
        <v>-1912884492</v>
      </c>
      <c r="W83" s="373">
        <f t="shared" si="16"/>
        <v>-1531306030</v>
      </c>
      <c r="X83" s="373">
        <f t="shared" si="16"/>
        <v>0</v>
      </c>
      <c r="Z83" s="353">
        <f>+X83-'[1]Segmentos LN resumen'!I83</f>
        <v>0</v>
      </c>
    </row>
    <row r="84" spans="2:26" ht="12">
      <c r="B84" s="369"/>
      <c r="C84" s="370" t="s">
        <v>405</v>
      </c>
      <c r="D84" s="371">
        <v>0</v>
      </c>
      <c r="E84" s="373">
        <v>0</v>
      </c>
      <c r="F84" s="373"/>
      <c r="G84" s="371">
        <v>0</v>
      </c>
      <c r="H84" s="373">
        <v>0</v>
      </c>
      <c r="I84" s="373"/>
      <c r="J84" s="371">
        <v>0</v>
      </c>
      <c r="K84" s="373">
        <v>0</v>
      </c>
      <c r="L84" s="373"/>
      <c r="M84" s="371">
        <v>0</v>
      </c>
      <c r="N84" s="373">
        <v>0</v>
      </c>
      <c r="O84" s="373"/>
      <c r="P84" s="371">
        <v>0</v>
      </c>
      <c r="Q84" s="373">
        <v>0</v>
      </c>
      <c r="R84" s="373"/>
      <c r="S84" s="371">
        <v>0</v>
      </c>
      <c r="T84" s="373">
        <v>0</v>
      </c>
      <c r="U84" s="373"/>
      <c r="V84" s="371">
        <f t="shared" si="16"/>
        <v>0</v>
      </c>
      <c r="W84" s="373">
        <f t="shared" si="16"/>
        <v>0</v>
      </c>
      <c r="X84" s="373">
        <f t="shared" si="16"/>
        <v>0</v>
      </c>
      <c r="Z84" s="353">
        <f>+X84-'[1]Segmentos LN resumen'!I84</f>
        <v>0</v>
      </c>
    </row>
    <row r="85" spans="2:26" ht="12">
      <c r="B85" s="369"/>
      <c r="C85" s="370" t="s">
        <v>406</v>
      </c>
      <c r="D85" s="371">
        <v>-43876183</v>
      </c>
      <c r="E85" s="373">
        <v>-44075930</v>
      </c>
      <c r="F85" s="373"/>
      <c r="G85" s="371">
        <v>-784897</v>
      </c>
      <c r="H85" s="373">
        <v>-811730</v>
      </c>
      <c r="I85" s="373"/>
      <c r="J85" s="371">
        <v>-56880557</v>
      </c>
      <c r="K85" s="373">
        <v>-48298982</v>
      </c>
      <c r="L85" s="373"/>
      <c r="M85" s="371">
        <v>-65478712</v>
      </c>
      <c r="N85" s="373">
        <v>-58310850</v>
      </c>
      <c r="O85" s="373"/>
      <c r="P85" s="371">
        <v>0</v>
      </c>
      <c r="Q85" s="373">
        <v>0</v>
      </c>
      <c r="R85" s="373"/>
      <c r="S85" s="371">
        <v>0</v>
      </c>
      <c r="T85" s="373">
        <v>0</v>
      </c>
      <c r="U85" s="373"/>
      <c r="V85" s="371">
        <f t="shared" si="16"/>
        <v>-167020349</v>
      </c>
      <c r="W85" s="373">
        <f t="shared" si="16"/>
        <v>-151497492</v>
      </c>
      <c r="X85" s="373">
        <f t="shared" si="16"/>
        <v>0</v>
      </c>
      <c r="Z85" s="353">
        <f>+X85-'[1]Segmentos LN resumen'!I85</f>
        <v>0</v>
      </c>
    </row>
    <row r="86" spans="2:26" ht="12">
      <c r="B86" s="369"/>
      <c r="C86" s="370" t="s">
        <v>407</v>
      </c>
      <c r="D86" s="371">
        <v>-18777667</v>
      </c>
      <c r="E86" s="373">
        <v>-17674002</v>
      </c>
      <c r="F86" s="373"/>
      <c r="G86" s="371">
        <v>-25288</v>
      </c>
      <c r="H86" s="373">
        <v>-104748</v>
      </c>
      <c r="I86" s="373"/>
      <c r="J86" s="371">
        <v>-193343380</v>
      </c>
      <c r="K86" s="373">
        <v>-225804677</v>
      </c>
      <c r="L86" s="373"/>
      <c r="M86" s="371">
        <v>-31399759</v>
      </c>
      <c r="N86" s="373">
        <v>-25461436</v>
      </c>
      <c r="O86" s="373"/>
      <c r="P86" s="371">
        <v>-17239254</v>
      </c>
      <c r="Q86" s="373">
        <v>-16383562</v>
      </c>
      <c r="R86" s="373"/>
      <c r="S86" s="371">
        <v>0</v>
      </c>
      <c r="T86" s="373">
        <v>0</v>
      </c>
      <c r="U86" s="373"/>
      <c r="V86" s="371">
        <f t="shared" si="16"/>
        <v>-260785348</v>
      </c>
      <c r="W86" s="373">
        <f t="shared" si="16"/>
        <v>-285428425</v>
      </c>
      <c r="X86" s="373">
        <f t="shared" si="16"/>
        <v>0</v>
      </c>
      <c r="Z86" s="353">
        <f>+X86-'[1]Segmentos LN resumen'!I86</f>
        <v>0</v>
      </c>
    </row>
    <row r="87" spans="4:26" ht="12">
      <c r="D87" s="353"/>
      <c r="G87" s="353"/>
      <c r="J87" s="353"/>
      <c r="M87" s="353"/>
      <c r="P87" s="353"/>
      <c r="S87" s="353"/>
      <c r="V87" s="353"/>
      <c r="Z87" s="353">
        <f>+X87-'[1]Segmentos LN resumen'!I87</f>
        <v>0</v>
      </c>
    </row>
    <row r="88" spans="2:26" ht="12">
      <c r="B88" s="362" t="s">
        <v>408</v>
      </c>
      <c r="C88" s="374"/>
      <c r="D88" s="368">
        <f>+D82+D75</f>
        <v>202208796</v>
      </c>
      <c r="E88" s="367">
        <f aca="true" t="shared" si="17" ref="E88:T88">+E82+E75</f>
        <v>194638077</v>
      </c>
      <c r="F88" s="368">
        <f t="shared" si="17"/>
        <v>0</v>
      </c>
      <c r="G88" s="368">
        <f t="shared" si="17"/>
        <v>92150335</v>
      </c>
      <c r="H88" s="367">
        <f t="shared" si="17"/>
        <v>286803207</v>
      </c>
      <c r="I88" s="368">
        <f t="shared" si="17"/>
        <v>0</v>
      </c>
      <c r="J88" s="368">
        <f t="shared" si="17"/>
        <v>388485460</v>
      </c>
      <c r="K88" s="367">
        <f t="shared" si="17"/>
        <v>432502302</v>
      </c>
      <c r="L88" s="368">
        <f t="shared" si="17"/>
        <v>0</v>
      </c>
      <c r="M88" s="368">
        <f t="shared" si="17"/>
        <v>326246581</v>
      </c>
      <c r="N88" s="367">
        <f t="shared" si="17"/>
        <v>283791724</v>
      </c>
      <c r="O88" s="368">
        <f t="shared" si="17"/>
        <v>0</v>
      </c>
      <c r="P88" s="368">
        <f t="shared" si="17"/>
        <v>118658734</v>
      </c>
      <c r="Q88" s="367">
        <f t="shared" si="17"/>
        <v>105893544</v>
      </c>
      <c r="R88" s="368">
        <f t="shared" si="17"/>
        <v>0</v>
      </c>
      <c r="S88" s="368">
        <f t="shared" si="17"/>
        <v>0</v>
      </c>
      <c r="T88" s="367">
        <f t="shared" si="17"/>
        <v>0</v>
      </c>
      <c r="U88" s="367"/>
      <c r="V88" s="368">
        <f>+V82+V75</f>
        <v>1127749906</v>
      </c>
      <c r="W88" s="367">
        <f>+W82+W75</f>
        <v>1303628854</v>
      </c>
      <c r="X88" s="367">
        <f>+X82+X75</f>
        <v>0</v>
      </c>
      <c r="Z88" s="353">
        <f>+X88-'[1]Segmentos LN resumen'!I88</f>
        <v>0</v>
      </c>
    </row>
    <row r="89" spans="4:26" ht="12">
      <c r="D89" s="353"/>
      <c r="G89" s="353"/>
      <c r="J89" s="353"/>
      <c r="M89" s="353"/>
      <c r="P89" s="353"/>
      <c r="S89" s="353"/>
      <c r="V89" s="353"/>
      <c r="Z89" s="353">
        <f>+X89-'[1]Segmentos LN resumen'!I89</f>
        <v>0</v>
      </c>
    </row>
    <row r="90" spans="2:26" ht="12">
      <c r="B90" s="350"/>
      <c r="C90" s="354" t="s">
        <v>409</v>
      </c>
      <c r="D90" s="371">
        <v>3701779</v>
      </c>
      <c r="E90" s="373">
        <v>2391594</v>
      </c>
      <c r="F90" s="373"/>
      <c r="G90" s="371">
        <v>14071128</v>
      </c>
      <c r="H90" s="373">
        <v>11585912</v>
      </c>
      <c r="I90" s="373"/>
      <c r="J90" s="371">
        <v>9442321</v>
      </c>
      <c r="K90" s="373">
        <v>9846769</v>
      </c>
      <c r="L90" s="373"/>
      <c r="M90" s="371">
        <v>3303733</v>
      </c>
      <c r="N90" s="373">
        <v>2757352</v>
      </c>
      <c r="O90" s="373"/>
      <c r="P90" s="371">
        <v>2187446</v>
      </c>
      <c r="Q90" s="373">
        <v>2109587</v>
      </c>
      <c r="R90" s="373"/>
      <c r="S90" s="371">
        <v>0</v>
      </c>
      <c r="T90" s="373">
        <v>0</v>
      </c>
      <c r="U90" s="373"/>
      <c r="V90" s="371">
        <f aca="true" t="shared" si="18" ref="V90:X92">+D90+G90+J90+M90+P90+S90</f>
        <v>32706407</v>
      </c>
      <c r="W90" s="373">
        <f t="shared" si="18"/>
        <v>28691214</v>
      </c>
      <c r="X90" s="373">
        <f t="shared" si="18"/>
        <v>0</v>
      </c>
      <c r="Z90" s="353">
        <f>+X90-'[1]Segmentos LN resumen'!I90</f>
        <v>0</v>
      </c>
    </row>
    <row r="91" spans="2:26" ht="12">
      <c r="B91" s="350"/>
      <c r="C91" s="354" t="s">
        <v>410</v>
      </c>
      <c r="D91" s="371">
        <v>-24277211</v>
      </c>
      <c r="E91" s="373">
        <v>-22116699</v>
      </c>
      <c r="F91" s="373"/>
      <c r="G91" s="371">
        <v>-102968698</v>
      </c>
      <c r="H91" s="373">
        <v>-93106893</v>
      </c>
      <c r="I91" s="373"/>
      <c r="J91" s="371">
        <v>-62663171</v>
      </c>
      <c r="K91" s="373">
        <v>-59184903</v>
      </c>
      <c r="L91" s="373"/>
      <c r="M91" s="371">
        <v>-26094675</v>
      </c>
      <c r="N91" s="373">
        <v>-24522194</v>
      </c>
      <c r="O91" s="373"/>
      <c r="P91" s="371">
        <v>-16783867</v>
      </c>
      <c r="Q91" s="373">
        <v>-14143215</v>
      </c>
      <c r="R91" s="373"/>
      <c r="S91" s="371">
        <v>0</v>
      </c>
      <c r="T91" s="373">
        <v>0</v>
      </c>
      <c r="U91" s="373"/>
      <c r="V91" s="371">
        <f t="shared" si="18"/>
        <v>-232787622</v>
      </c>
      <c r="W91" s="373">
        <f t="shared" si="18"/>
        <v>-213073904</v>
      </c>
      <c r="X91" s="373">
        <f t="shared" si="18"/>
        <v>0</v>
      </c>
      <c r="Z91" s="353">
        <f>+X91-'[1]Segmentos LN resumen'!I91</f>
        <v>0</v>
      </c>
    </row>
    <row r="92" spans="2:26" ht="12">
      <c r="B92" s="350"/>
      <c r="C92" s="354" t="s">
        <v>411</v>
      </c>
      <c r="D92" s="371">
        <v>-50557838</v>
      </c>
      <c r="E92" s="373">
        <v>-45812065</v>
      </c>
      <c r="F92" s="373"/>
      <c r="G92" s="371">
        <v>-93716350</v>
      </c>
      <c r="H92" s="373">
        <v>-85672339</v>
      </c>
      <c r="I92" s="373"/>
      <c r="J92" s="371">
        <v>-116169652</v>
      </c>
      <c r="K92" s="373">
        <v>-103119489</v>
      </c>
      <c r="L92" s="373"/>
      <c r="M92" s="371">
        <v>-48058501</v>
      </c>
      <c r="N92" s="373">
        <v>-39150009</v>
      </c>
      <c r="O92" s="373"/>
      <c r="P92" s="371">
        <v>-17094763</v>
      </c>
      <c r="Q92" s="373">
        <v>-15243984</v>
      </c>
      <c r="R92" s="373"/>
      <c r="S92" s="371">
        <v>0</v>
      </c>
      <c r="T92" s="373">
        <v>0</v>
      </c>
      <c r="U92" s="373"/>
      <c r="V92" s="371">
        <f t="shared" si="18"/>
        <v>-325597104</v>
      </c>
      <c r="W92" s="373">
        <f t="shared" si="18"/>
        <v>-288997886</v>
      </c>
      <c r="X92" s="373">
        <f t="shared" si="18"/>
        <v>0</v>
      </c>
      <c r="Z92" s="353">
        <f>+X92-'[1]Segmentos LN resumen'!I92</f>
        <v>0</v>
      </c>
    </row>
    <row r="93" spans="4:26" ht="12">
      <c r="D93" s="353"/>
      <c r="G93" s="353"/>
      <c r="J93" s="353"/>
      <c r="M93" s="353"/>
      <c r="P93" s="353"/>
      <c r="S93" s="353"/>
      <c r="V93" s="353"/>
      <c r="Z93" s="353">
        <f>+X93-'[1]Segmentos LN resumen'!I93</f>
        <v>0</v>
      </c>
    </row>
    <row r="94" spans="2:26" ht="12">
      <c r="B94" s="362" t="s">
        <v>412</v>
      </c>
      <c r="C94" s="374"/>
      <c r="D94" s="368">
        <f>+D88+D90+D91+D92</f>
        <v>131075526</v>
      </c>
      <c r="E94" s="367">
        <f aca="true" t="shared" si="19" ref="E94:X94">+E88+E90+E91+E92</f>
        <v>129100907</v>
      </c>
      <c r="F94" s="368">
        <f t="shared" si="19"/>
        <v>0</v>
      </c>
      <c r="G94" s="368">
        <f t="shared" si="19"/>
        <v>-90463585</v>
      </c>
      <c r="H94" s="367">
        <f t="shared" si="19"/>
        <v>119609887</v>
      </c>
      <c r="I94" s="368">
        <f t="shared" si="19"/>
        <v>0</v>
      </c>
      <c r="J94" s="368">
        <f t="shared" si="19"/>
        <v>219094958</v>
      </c>
      <c r="K94" s="367">
        <f t="shared" si="19"/>
        <v>280044679</v>
      </c>
      <c r="L94" s="368">
        <f t="shared" si="19"/>
        <v>0</v>
      </c>
      <c r="M94" s="368">
        <f t="shared" si="19"/>
        <v>255397138</v>
      </c>
      <c r="N94" s="367">
        <f t="shared" si="19"/>
        <v>222876873</v>
      </c>
      <c r="O94" s="368">
        <f t="shared" si="19"/>
        <v>0</v>
      </c>
      <c r="P94" s="368">
        <f t="shared" si="19"/>
        <v>86967550</v>
      </c>
      <c r="Q94" s="367">
        <f t="shared" si="19"/>
        <v>78615932</v>
      </c>
      <c r="R94" s="368">
        <f t="shared" si="19"/>
        <v>0</v>
      </c>
      <c r="S94" s="368">
        <f t="shared" si="19"/>
        <v>0</v>
      </c>
      <c r="T94" s="367">
        <f t="shared" si="19"/>
        <v>0</v>
      </c>
      <c r="U94" s="368">
        <f t="shared" si="19"/>
        <v>0</v>
      </c>
      <c r="V94" s="368">
        <f t="shared" si="19"/>
        <v>602071587</v>
      </c>
      <c r="W94" s="367">
        <f t="shared" si="19"/>
        <v>830248278</v>
      </c>
      <c r="X94" s="367">
        <f t="shared" si="19"/>
        <v>0</v>
      </c>
      <c r="Z94" s="353">
        <f>+X94-'[1]Segmentos LN resumen'!I94</f>
        <v>0</v>
      </c>
    </row>
    <row r="95" spans="4:26" ht="12">
      <c r="D95" s="353"/>
      <c r="G95" s="353"/>
      <c r="J95" s="353"/>
      <c r="M95" s="353"/>
      <c r="P95" s="353"/>
      <c r="S95" s="353"/>
      <c r="V95" s="353"/>
      <c r="Z95" s="353">
        <f>+X95-'[1]Segmentos LN resumen'!I95</f>
        <v>0</v>
      </c>
    </row>
    <row r="96" spans="2:26" ht="12">
      <c r="B96" s="369"/>
      <c r="C96" s="354" t="s">
        <v>413</v>
      </c>
      <c r="D96" s="371">
        <v>-20267434</v>
      </c>
      <c r="E96" s="373">
        <v>-20169478</v>
      </c>
      <c r="F96" s="373"/>
      <c r="G96" s="371">
        <v>-7938469</v>
      </c>
      <c r="H96" s="373">
        <v>-9776608</v>
      </c>
      <c r="I96" s="373"/>
      <c r="J96" s="371">
        <v>-72211756</v>
      </c>
      <c r="K96" s="373">
        <v>-68474026</v>
      </c>
      <c r="L96" s="373"/>
      <c r="M96" s="371">
        <v>-51930865</v>
      </c>
      <c r="N96" s="373">
        <v>-46798249</v>
      </c>
      <c r="O96" s="373"/>
      <c r="P96" s="371">
        <v>-19738974</v>
      </c>
      <c r="Q96" s="373">
        <v>-17535073</v>
      </c>
      <c r="R96" s="373"/>
      <c r="S96" s="371">
        <v>0</v>
      </c>
      <c r="T96" s="373">
        <v>0</v>
      </c>
      <c r="U96" s="373"/>
      <c r="V96" s="371">
        <f aca="true" t="shared" si="20" ref="V96:X97">+D96+G96+J96+M96+P96+S96</f>
        <v>-172087498</v>
      </c>
      <c r="W96" s="373">
        <f t="shared" si="20"/>
        <v>-162753434</v>
      </c>
      <c r="X96" s="373">
        <f t="shared" si="20"/>
        <v>0</v>
      </c>
      <c r="Z96" s="353">
        <f>+X96-'[1]Segmentos LN resumen'!I96</f>
        <v>0</v>
      </c>
    </row>
    <row r="97" spans="2:26" ht="24">
      <c r="B97" s="369"/>
      <c r="C97" s="354" t="s">
        <v>414</v>
      </c>
      <c r="D97" s="371">
        <v>-1265032</v>
      </c>
      <c r="E97" s="373">
        <v>-4187096</v>
      </c>
      <c r="F97" s="373"/>
      <c r="G97" s="371">
        <v>-1861994</v>
      </c>
      <c r="H97" s="373">
        <v>-1523136</v>
      </c>
      <c r="I97" s="373"/>
      <c r="J97" s="371">
        <v>-23347205</v>
      </c>
      <c r="K97" s="373">
        <v>-42772876</v>
      </c>
      <c r="L97" s="373"/>
      <c r="M97" s="371">
        <v>-1324570</v>
      </c>
      <c r="N97" s="373">
        <v>-493048</v>
      </c>
      <c r="O97" s="373"/>
      <c r="P97" s="371">
        <v>-831247</v>
      </c>
      <c r="Q97" s="373">
        <v>-643951</v>
      </c>
      <c r="R97" s="373"/>
      <c r="S97" s="371">
        <v>0</v>
      </c>
      <c r="T97" s="373"/>
      <c r="U97" s="373"/>
      <c r="V97" s="371">
        <f t="shared" si="20"/>
        <v>-28630048</v>
      </c>
      <c r="W97" s="373">
        <f t="shared" si="20"/>
        <v>-49620107</v>
      </c>
      <c r="X97" s="373">
        <f t="shared" si="20"/>
        <v>0</v>
      </c>
      <c r="Z97" s="353">
        <f>+X97-'[1]Segmentos LN resumen'!I97</f>
        <v>0</v>
      </c>
    </row>
    <row r="98" spans="4:26" ht="12">
      <c r="D98" s="353"/>
      <c r="G98" s="353"/>
      <c r="J98" s="353"/>
      <c r="M98" s="353"/>
      <c r="P98" s="353"/>
      <c r="S98" s="353"/>
      <c r="V98" s="353"/>
      <c r="Z98" s="353">
        <f>+X98-'[1]Segmentos LN resumen'!I98</f>
        <v>0</v>
      </c>
    </row>
    <row r="99" spans="2:26" ht="12">
      <c r="B99" s="362" t="s">
        <v>415</v>
      </c>
      <c r="C99" s="374"/>
      <c r="D99" s="368">
        <f>+D94+D96+D97</f>
        <v>109543060</v>
      </c>
      <c r="E99" s="367">
        <f aca="true" t="shared" si="21" ref="E99:T99">+E94+E96+E97</f>
        <v>104744333</v>
      </c>
      <c r="F99" s="368">
        <f t="shared" si="21"/>
        <v>0</v>
      </c>
      <c r="G99" s="368">
        <f t="shared" si="21"/>
        <v>-100264048</v>
      </c>
      <c r="H99" s="367">
        <f t="shared" si="21"/>
        <v>108310143</v>
      </c>
      <c r="I99" s="368">
        <f t="shared" si="21"/>
        <v>0</v>
      </c>
      <c r="J99" s="368">
        <f t="shared" si="21"/>
        <v>123535997</v>
      </c>
      <c r="K99" s="367">
        <f t="shared" si="21"/>
        <v>168797777</v>
      </c>
      <c r="L99" s="368">
        <f t="shared" si="21"/>
        <v>0</v>
      </c>
      <c r="M99" s="368">
        <f t="shared" si="21"/>
        <v>202141703</v>
      </c>
      <c r="N99" s="367">
        <f t="shared" si="21"/>
        <v>175585576</v>
      </c>
      <c r="O99" s="368">
        <f t="shared" si="21"/>
        <v>0</v>
      </c>
      <c r="P99" s="368">
        <f t="shared" si="21"/>
        <v>66397329</v>
      </c>
      <c r="Q99" s="367">
        <f t="shared" si="21"/>
        <v>60436908</v>
      </c>
      <c r="R99" s="368">
        <f t="shared" si="21"/>
        <v>0</v>
      </c>
      <c r="S99" s="368">
        <f t="shared" si="21"/>
        <v>0</v>
      </c>
      <c r="T99" s="367">
        <f t="shared" si="21"/>
        <v>0</v>
      </c>
      <c r="U99" s="367"/>
      <c r="V99" s="368">
        <f>+V94+V96+V97</f>
        <v>401354041</v>
      </c>
      <c r="W99" s="367">
        <f>+W94+W96+W97</f>
        <v>617874737</v>
      </c>
      <c r="X99" s="367">
        <f>+X94+X96+X97</f>
        <v>0</v>
      </c>
      <c r="Z99" s="353">
        <f>+X99-'[1]Segmentos LN resumen'!I99</f>
        <v>0</v>
      </c>
    </row>
    <row r="100" spans="2:26" ht="6" customHeight="1">
      <c r="B100" s="375"/>
      <c r="C100" s="376"/>
      <c r="D100" s="353"/>
      <c r="F100" s="353"/>
      <c r="G100" s="353"/>
      <c r="I100" s="353"/>
      <c r="J100" s="353"/>
      <c r="L100" s="353"/>
      <c r="M100" s="353"/>
      <c r="O100" s="353"/>
      <c r="P100" s="353"/>
      <c r="R100" s="353"/>
      <c r="S100" s="353"/>
      <c r="V100" s="353"/>
      <c r="Z100" s="353">
        <f>+X100-'[1]Segmentos LN resumen'!I100</f>
        <v>0</v>
      </c>
    </row>
    <row r="101" spans="2:26" ht="12">
      <c r="B101" s="362" t="s">
        <v>416</v>
      </c>
      <c r="C101" s="374"/>
      <c r="D101" s="368">
        <f>SUM(D102:D105)</f>
        <v>1774462</v>
      </c>
      <c r="E101" s="367">
        <f aca="true" t="shared" si="22" ref="E101:T101">SUM(E102:E105)</f>
        <v>1397869</v>
      </c>
      <c r="F101" s="368">
        <f t="shared" si="22"/>
        <v>0</v>
      </c>
      <c r="G101" s="368">
        <f t="shared" si="22"/>
        <v>-37907937</v>
      </c>
      <c r="H101" s="367">
        <f t="shared" si="22"/>
        <v>-3722618</v>
      </c>
      <c r="I101" s="368">
        <f t="shared" si="22"/>
        <v>0</v>
      </c>
      <c r="J101" s="368">
        <f t="shared" si="22"/>
        <v>-149472652</v>
      </c>
      <c r="K101" s="367">
        <f t="shared" si="22"/>
        <v>-20062489</v>
      </c>
      <c r="L101" s="368">
        <f t="shared" si="22"/>
        <v>0</v>
      </c>
      <c r="M101" s="368">
        <f t="shared" si="22"/>
        <v>-20319362</v>
      </c>
      <c r="N101" s="367">
        <f t="shared" si="22"/>
        <v>-16953369</v>
      </c>
      <c r="O101" s="368">
        <f t="shared" si="22"/>
        <v>0</v>
      </c>
      <c r="P101" s="368">
        <f t="shared" si="22"/>
        <v>-7062321</v>
      </c>
      <c r="Q101" s="367">
        <f t="shared" si="22"/>
        <v>-8920380</v>
      </c>
      <c r="R101" s="368">
        <f t="shared" si="22"/>
        <v>0</v>
      </c>
      <c r="S101" s="368">
        <f t="shared" si="22"/>
        <v>-264541</v>
      </c>
      <c r="T101" s="367">
        <f t="shared" si="22"/>
        <v>179705</v>
      </c>
      <c r="U101" s="367"/>
      <c r="V101" s="368">
        <f>SUM(V102:V105)</f>
        <v>-213252351</v>
      </c>
      <c r="W101" s="367">
        <f>SUM(W102:W105)</f>
        <v>-48081282</v>
      </c>
      <c r="X101" s="367">
        <f>SUM(X102:X105)</f>
        <v>0</v>
      </c>
      <c r="Z101" s="353">
        <f>+X101-'[1]Segmentos LN resumen'!I101</f>
        <v>0</v>
      </c>
    </row>
    <row r="102" spans="2:26" ht="12.75" customHeight="1">
      <c r="B102" s="369"/>
      <c r="C102" s="354" t="s">
        <v>417</v>
      </c>
      <c r="D102" s="371">
        <v>6216511</v>
      </c>
      <c r="E102" s="373">
        <v>6115497</v>
      </c>
      <c r="F102" s="373"/>
      <c r="G102" s="371">
        <v>7763441</v>
      </c>
      <c r="H102" s="373">
        <v>30722672</v>
      </c>
      <c r="I102" s="373"/>
      <c r="J102" s="371">
        <v>34739853</v>
      </c>
      <c r="K102" s="373">
        <f>89410215-26248235</f>
        <v>63161980</v>
      </c>
      <c r="L102" s="373"/>
      <c r="M102" s="371">
        <v>4533298</v>
      </c>
      <c r="N102" s="373">
        <v>5254855</v>
      </c>
      <c r="O102" s="373"/>
      <c r="P102" s="371">
        <v>2061475</v>
      </c>
      <c r="Q102" s="373">
        <v>1522403</v>
      </c>
      <c r="R102" s="373"/>
      <c r="S102" s="371">
        <v>0</v>
      </c>
      <c r="T102" s="373"/>
      <c r="U102" s="373"/>
      <c r="V102" s="371">
        <f aca="true" t="shared" si="23" ref="V102:X104">+D102+G102+J102+M102+P102+S102</f>
        <v>55314578</v>
      </c>
      <c r="W102" s="373">
        <f t="shared" si="23"/>
        <v>106777407</v>
      </c>
      <c r="X102" s="373">
        <f t="shared" si="23"/>
        <v>0</v>
      </c>
      <c r="Z102" s="353">
        <f>+X102-'[1]Segmentos LN resumen'!I102</f>
        <v>0</v>
      </c>
    </row>
    <row r="103" spans="2:26" ht="12">
      <c r="B103" s="369"/>
      <c r="C103" s="354" t="s">
        <v>418</v>
      </c>
      <c r="D103" s="371">
        <v>-2527298</v>
      </c>
      <c r="E103" s="373">
        <v>-4942491</v>
      </c>
      <c r="F103" s="373"/>
      <c r="G103" s="371">
        <v>-44830862</v>
      </c>
      <c r="H103" s="373">
        <v>-34416592</v>
      </c>
      <c r="I103" s="373"/>
      <c r="J103" s="371">
        <v>-184296715</v>
      </c>
      <c r="K103" s="373">
        <f>-109620511+26248235</f>
        <v>-83372276</v>
      </c>
      <c r="L103" s="373"/>
      <c r="M103" s="371">
        <v>-24899371</v>
      </c>
      <c r="N103" s="373">
        <v>-22148951</v>
      </c>
      <c r="O103" s="373"/>
      <c r="P103" s="371">
        <v>-8989736</v>
      </c>
      <c r="Q103" s="373">
        <v>-10122590</v>
      </c>
      <c r="R103" s="373"/>
      <c r="S103" s="371">
        <v>0</v>
      </c>
      <c r="T103" s="373"/>
      <c r="U103" s="373"/>
      <c r="V103" s="371">
        <f t="shared" si="23"/>
        <v>-265543982</v>
      </c>
      <c r="W103" s="373">
        <f t="shared" si="23"/>
        <v>-155002900</v>
      </c>
      <c r="X103" s="373">
        <f t="shared" si="23"/>
        <v>0</v>
      </c>
      <c r="Z103" s="353">
        <f>+X103-'[1]Segmentos LN resumen'!I103</f>
        <v>0</v>
      </c>
    </row>
    <row r="104" spans="2:26" ht="12">
      <c r="B104" s="369"/>
      <c r="C104" s="354" t="s">
        <v>419</v>
      </c>
      <c r="D104" s="371">
        <v>246352</v>
      </c>
      <c r="E104" s="373">
        <v>368568</v>
      </c>
      <c r="F104" s="373"/>
      <c r="G104" s="371">
        <v>0</v>
      </c>
      <c r="H104" s="373"/>
      <c r="I104" s="373"/>
      <c r="J104" s="371">
        <v>0</v>
      </c>
      <c r="K104" s="373"/>
      <c r="L104" s="373"/>
      <c r="M104" s="371">
        <v>0</v>
      </c>
      <c r="N104" s="373"/>
      <c r="O104" s="373"/>
      <c r="P104" s="371">
        <v>0</v>
      </c>
      <c r="Q104" s="373"/>
      <c r="R104" s="373"/>
      <c r="S104" s="371">
        <v>0</v>
      </c>
      <c r="T104" s="373"/>
      <c r="U104" s="373"/>
      <c r="V104" s="371">
        <f t="shared" si="23"/>
        <v>246352</v>
      </c>
      <c r="W104" s="373">
        <f t="shared" si="23"/>
        <v>368568</v>
      </c>
      <c r="X104" s="373">
        <f t="shared" si="23"/>
        <v>0</v>
      </c>
      <c r="Z104" s="353">
        <f>+X104-'[1]Segmentos LN resumen'!I104</f>
        <v>0</v>
      </c>
    </row>
    <row r="105" spans="2:26" ht="12">
      <c r="B105" s="369"/>
      <c r="C105" s="354" t="s">
        <v>420</v>
      </c>
      <c r="D105" s="368">
        <f>+D106+D107</f>
        <v>-2161103</v>
      </c>
      <c r="E105" s="367">
        <f aca="true" t="shared" si="24" ref="E105:X105">+E106+E107</f>
        <v>-143705</v>
      </c>
      <c r="F105" s="368">
        <f t="shared" si="24"/>
        <v>0</v>
      </c>
      <c r="G105" s="368">
        <f t="shared" si="24"/>
        <v>-840516</v>
      </c>
      <c r="H105" s="367">
        <f t="shared" si="24"/>
        <v>-28698</v>
      </c>
      <c r="I105" s="368">
        <f t="shared" si="24"/>
        <v>0</v>
      </c>
      <c r="J105" s="368">
        <f t="shared" si="24"/>
        <v>84210</v>
      </c>
      <c r="K105" s="367">
        <f t="shared" si="24"/>
        <v>147807</v>
      </c>
      <c r="L105" s="368">
        <f t="shared" si="24"/>
        <v>0</v>
      </c>
      <c r="M105" s="368">
        <f t="shared" si="24"/>
        <v>46711</v>
      </c>
      <c r="N105" s="367">
        <f t="shared" si="24"/>
        <v>-59273</v>
      </c>
      <c r="O105" s="368">
        <f t="shared" si="24"/>
        <v>0</v>
      </c>
      <c r="P105" s="368">
        <f t="shared" si="24"/>
        <v>-134060</v>
      </c>
      <c r="Q105" s="367">
        <f t="shared" si="24"/>
        <v>-320193</v>
      </c>
      <c r="R105" s="368">
        <f t="shared" si="24"/>
        <v>0</v>
      </c>
      <c r="S105" s="368">
        <f t="shared" si="24"/>
        <v>-264541</v>
      </c>
      <c r="T105" s="367">
        <f t="shared" si="24"/>
        <v>179705</v>
      </c>
      <c r="U105" s="368">
        <f t="shared" si="24"/>
        <v>0</v>
      </c>
      <c r="V105" s="368">
        <f t="shared" si="24"/>
        <v>-3269299</v>
      </c>
      <c r="W105" s="367">
        <f t="shared" si="24"/>
        <v>-224357</v>
      </c>
      <c r="X105" s="367">
        <f t="shared" si="24"/>
        <v>0</v>
      </c>
      <c r="Z105" s="353">
        <f>+X105-'[1]Segmentos LN resumen'!I105</f>
        <v>0</v>
      </c>
    </row>
    <row r="106" spans="2:26" ht="12">
      <c r="B106" s="369"/>
      <c r="C106" s="370" t="s">
        <v>421</v>
      </c>
      <c r="D106" s="371">
        <v>641786</v>
      </c>
      <c r="E106" s="373">
        <v>1523595</v>
      </c>
      <c r="F106" s="373"/>
      <c r="G106" s="371">
        <v>603400</v>
      </c>
      <c r="H106" s="373">
        <v>515281</v>
      </c>
      <c r="I106" s="373"/>
      <c r="J106" s="371">
        <v>398874</v>
      </c>
      <c r="K106" s="373">
        <v>253229</v>
      </c>
      <c r="L106" s="373"/>
      <c r="M106" s="371">
        <v>205010</v>
      </c>
      <c r="N106" s="373">
        <v>74845</v>
      </c>
      <c r="O106" s="373"/>
      <c r="P106" s="371">
        <v>650041</v>
      </c>
      <c r="Q106" s="373">
        <v>602446</v>
      </c>
      <c r="R106" s="373"/>
      <c r="S106" s="371">
        <v>-535999</v>
      </c>
      <c r="T106" s="373">
        <v>-205663</v>
      </c>
      <c r="U106" s="373"/>
      <c r="V106" s="371">
        <f aca="true" t="shared" si="25" ref="V106:X107">+D106+G106+J106+M106+P106+S106</f>
        <v>1963112</v>
      </c>
      <c r="W106" s="373">
        <f t="shared" si="25"/>
        <v>2763733</v>
      </c>
      <c r="X106" s="373">
        <f t="shared" si="25"/>
        <v>0</v>
      </c>
      <c r="Z106" s="353">
        <f>+X106-'[1]Segmentos LN resumen'!I106</f>
        <v>0</v>
      </c>
    </row>
    <row r="107" spans="2:26" ht="12">
      <c r="B107" s="369"/>
      <c r="C107" s="370" t="s">
        <v>422</v>
      </c>
      <c r="D107" s="371">
        <v>-2802889</v>
      </c>
      <c r="E107" s="373">
        <v>-1667300</v>
      </c>
      <c r="F107" s="373"/>
      <c r="G107" s="371">
        <v>-1443916</v>
      </c>
      <c r="H107" s="373">
        <v>-543979</v>
      </c>
      <c r="I107" s="373"/>
      <c r="J107" s="371">
        <v>-314664</v>
      </c>
      <c r="K107" s="373">
        <v>-105422</v>
      </c>
      <c r="L107" s="373"/>
      <c r="M107" s="371">
        <v>-158299</v>
      </c>
      <c r="N107" s="373">
        <v>-134118</v>
      </c>
      <c r="O107" s="373"/>
      <c r="P107" s="371">
        <v>-784101</v>
      </c>
      <c r="Q107" s="373">
        <v>-922639</v>
      </c>
      <c r="R107" s="373"/>
      <c r="S107" s="371">
        <v>271458</v>
      </c>
      <c r="T107" s="373">
        <v>385368</v>
      </c>
      <c r="U107" s="373"/>
      <c r="V107" s="371">
        <f t="shared" si="25"/>
        <v>-5232411</v>
      </c>
      <c r="W107" s="373">
        <f t="shared" si="25"/>
        <v>-2988090</v>
      </c>
      <c r="X107" s="373">
        <f t="shared" si="25"/>
        <v>0</v>
      </c>
      <c r="Z107" s="353">
        <f>+X107-'[1]Segmentos LN resumen'!I107</f>
        <v>0</v>
      </c>
    </row>
    <row r="108" spans="4:26" ht="6.75" customHeight="1">
      <c r="D108" s="353"/>
      <c r="G108" s="353"/>
      <c r="J108" s="353"/>
      <c r="M108" s="353"/>
      <c r="P108" s="353"/>
      <c r="S108" s="353"/>
      <c r="V108" s="353"/>
      <c r="Z108" s="353">
        <f>+X108-'[1]Segmentos LN resumen'!I108</f>
        <v>0</v>
      </c>
    </row>
    <row r="109" spans="2:26" ht="36">
      <c r="B109" s="377"/>
      <c r="C109" s="354" t="s">
        <v>423</v>
      </c>
      <c r="D109" s="371">
        <v>0</v>
      </c>
      <c r="E109" s="373"/>
      <c r="F109" s="373"/>
      <c r="G109" s="371">
        <v>24731</v>
      </c>
      <c r="H109" s="373"/>
      <c r="I109" s="373"/>
      <c r="J109" s="371">
        <v>0</v>
      </c>
      <c r="K109" s="373"/>
      <c r="L109" s="373"/>
      <c r="M109" s="371">
        <v>2214910</v>
      </c>
      <c r="N109" s="373">
        <v>759924</v>
      </c>
      <c r="O109" s="373"/>
      <c r="P109" s="371">
        <v>0</v>
      </c>
      <c r="Q109" s="373"/>
      <c r="R109" s="373"/>
      <c r="S109" s="371">
        <v>0</v>
      </c>
      <c r="T109" s="373"/>
      <c r="U109" s="373"/>
      <c r="V109" s="371">
        <f aca="true" t="shared" si="26" ref="V109:X112">+D109+G109+J109+M109+P109+S109</f>
        <v>2239641</v>
      </c>
      <c r="W109" s="373">
        <f t="shared" si="26"/>
        <v>759924</v>
      </c>
      <c r="X109" s="373">
        <f t="shared" si="26"/>
        <v>0</v>
      </c>
      <c r="Z109" s="353">
        <f>+X109-'[1]Segmentos LN resumen'!I109</f>
        <v>0</v>
      </c>
    </row>
    <row r="110" spans="2:26" ht="12">
      <c r="B110" s="378"/>
      <c r="C110" s="354" t="s">
        <v>424</v>
      </c>
      <c r="D110" s="368">
        <f>+D111+D112</f>
        <v>-183531</v>
      </c>
      <c r="E110" s="363">
        <f aca="true" t="shared" si="27" ref="E110:V110">+E111+E112</f>
        <v>-6715</v>
      </c>
      <c r="F110" s="368">
        <f t="shared" si="27"/>
        <v>0</v>
      </c>
      <c r="G110" s="368">
        <f t="shared" si="27"/>
        <v>0</v>
      </c>
      <c r="H110" s="363">
        <f t="shared" si="27"/>
        <v>0</v>
      </c>
      <c r="I110" s="368">
        <f t="shared" si="27"/>
        <v>0</v>
      </c>
      <c r="J110" s="368">
        <f t="shared" si="27"/>
        <v>0</v>
      </c>
      <c r="K110" s="363">
        <f t="shared" si="27"/>
        <v>0</v>
      </c>
      <c r="L110" s="368">
        <f t="shared" si="27"/>
        <v>0</v>
      </c>
      <c r="M110" s="368">
        <f t="shared" si="27"/>
        <v>52544</v>
      </c>
      <c r="N110" s="363">
        <f t="shared" si="27"/>
        <v>-23629</v>
      </c>
      <c r="O110" s="368">
        <f t="shared" si="27"/>
        <v>0</v>
      </c>
      <c r="P110" s="368">
        <f t="shared" si="27"/>
        <v>-25305</v>
      </c>
      <c r="Q110" s="363">
        <f t="shared" si="27"/>
        <v>262959</v>
      </c>
      <c r="R110" s="368">
        <f t="shared" si="27"/>
        <v>0</v>
      </c>
      <c r="S110" s="368">
        <f t="shared" si="27"/>
        <v>0</v>
      </c>
      <c r="T110" s="363">
        <f t="shared" si="27"/>
        <v>0</v>
      </c>
      <c r="U110" s="368">
        <f t="shared" si="27"/>
        <v>0</v>
      </c>
      <c r="V110" s="368">
        <f t="shared" si="27"/>
        <v>-156292</v>
      </c>
      <c r="W110" s="363">
        <f>+W111+W112</f>
        <v>232615</v>
      </c>
      <c r="X110" s="373">
        <f t="shared" si="26"/>
        <v>0</v>
      </c>
      <c r="Z110" s="353">
        <f>+X110-'[1]Segmentos LN resumen'!I110</f>
        <v>0</v>
      </c>
    </row>
    <row r="111" spans="2:26" ht="12">
      <c r="B111" s="362"/>
      <c r="C111" s="370" t="s">
        <v>425</v>
      </c>
      <c r="D111" s="371">
        <v>0</v>
      </c>
      <c r="E111" s="373"/>
      <c r="F111" s="373"/>
      <c r="G111" s="371">
        <v>0</v>
      </c>
      <c r="H111" s="373"/>
      <c r="I111" s="373"/>
      <c r="J111" s="371">
        <v>0</v>
      </c>
      <c r="K111" s="373"/>
      <c r="L111" s="373"/>
      <c r="M111" s="371">
        <v>0</v>
      </c>
      <c r="N111" s="373"/>
      <c r="O111" s="373"/>
      <c r="P111" s="371">
        <v>0</v>
      </c>
      <c r="Q111" s="373"/>
      <c r="R111" s="373"/>
      <c r="S111" s="371">
        <v>0</v>
      </c>
      <c r="T111" s="373"/>
      <c r="U111" s="373"/>
      <c r="V111" s="371">
        <f t="shared" si="26"/>
        <v>0</v>
      </c>
      <c r="W111" s="373">
        <f t="shared" si="26"/>
        <v>0</v>
      </c>
      <c r="X111" s="373">
        <f t="shared" si="26"/>
        <v>0</v>
      </c>
      <c r="Z111" s="353">
        <f>+X111-'[1]Segmentos LN resumen'!I111</f>
        <v>0</v>
      </c>
    </row>
    <row r="112" spans="2:26" ht="12">
      <c r="B112" s="362"/>
      <c r="C112" s="370" t="s">
        <v>426</v>
      </c>
      <c r="D112" s="371">
        <v>-183531</v>
      </c>
      <c r="E112" s="373">
        <v>-6715</v>
      </c>
      <c r="F112" s="373"/>
      <c r="G112" s="371">
        <v>0</v>
      </c>
      <c r="H112" s="373"/>
      <c r="I112" s="373"/>
      <c r="J112" s="371">
        <v>0</v>
      </c>
      <c r="K112" s="373"/>
      <c r="L112" s="373"/>
      <c r="M112" s="371">
        <v>52544</v>
      </c>
      <c r="N112" s="373">
        <v>-23629</v>
      </c>
      <c r="O112" s="373"/>
      <c r="P112" s="371">
        <v>-25305</v>
      </c>
      <c r="Q112" s="373">
        <v>262959</v>
      </c>
      <c r="R112" s="373"/>
      <c r="S112" s="371">
        <v>0</v>
      </c>
      <c r="T112" s="373"/>
      <c r="U112" s="373"/>
      <c r="V112" s="371">
        <f t="shared" si="26"/>
        <v>-156292</v>
      </c>
      <c r="W112" s="373">
        <f t="shared" si="26"/>
        <v>232615</v>
      </c>
      <c r="X112" s="373">
        <f t="shared" si="26"/>
        <v>0</v>
      </c>
      <c r="Z112" s="353">
        <f>+X112-'[1]Segmentos LN resumen'!I112</f>
        <v>0</v>
      </c>
    </row>
    <row r="113" spans="4:26" ht="6" customHeight="1">
      <c r="D113" s="353"/>
      <c r="G113" s="353"/>
      <c r="J113" s="353"/>
      <c r="M113" s="353"/>
      <c r="P113" s="353"/>
      <c r="S113" s="353"/>
      <c r="V113" s="353"/>
      <c r="Z113" s="353">
        <f>+X113-'[1]Segmentos LN resumen'!I113</f>
        <v>0</v>
      </c>
    </row>
    <row r="114" spans="2:26" ht="12">
      <c r="B114" s="362" t="s">
        <v>427</v>
      </c>
      <c r="C114" s="374"/>
      <c r="D114" s="368">
        <f>+D99+D101+D109+D110</f>
        <v>111133991</v>
      </c>
      <c r="E114" s="363">
        <f aca="true" t="shared" si="28" ref="E114:T114">+E99+E101+E109+E110</f>
        <v>106135487</v>
      </c>
      <c r="F114" s="368">
        <f t="shared" si="28"/>
        <v>0</v>
      </c>
      <c r="G114" s="368">
        <f t="shared" si="28"/>
        <v>-138147254</v>
      </c>
      <c r="H114" s="363">
        <f t="shared" si="28"/>
        <v>104587525</v>
      </c>
      <c r="I114" s="368">
        <f t="shared" si="28"/>
        <v>0</v>
      </c>
      <c r="J114" s="368">
        <f t="shared" si="28"/>
        <v>-25936655</v>
      </c>
      <c r="K114" s="363">
        <f t="shared" si="28"/>
        <v>148735288</v>
      </c>
      <c r="L114" s="368">
        <f t="shared" si="28"/>
        <v>0</v>
      </c>
      <c r="M114" s="368">
        <f t="shared" si="28"/>
        <v>184089795</v>
      </c>
      <c r="N114" s="363">
        <f t="shared" si="28"/>
        <v>159368502</v>
      </c>
      <c r="O114" s="368">
        <f t="shared" si="28"/>
        <v>0</v>
      </c>
      <c r="P114" s="368">
        <f t="shared" si="28"/>
        <v>59309703</v>
      </c>
      <c r="Q114" s="363">
        <f t="shared" si="28"/>
        <v>51779487</v>
      </c>
      <c r="R114" s="368">
        <f t="shared" si="28"/>
        <v>0</v>
      </c>
      <c r="S114" s="368">
        <f t="shared" si="28"/>
        <v>-264541</v>
      </c>
      <c r="T114" s="363">
        <f t="shared" si="28"/>
        <v>179705</v>
      </c>
      <c r="U114" s="367"/>
      <c r="V114" s="368">
        <f>+V99+V101+V109+V110</f>
        <v>190185039</v>
      </c>
      <c r="W114" s="363">
        <f>+W99+W101+W109+W110</f>
        <v>570785994</v>
      </c>
      <c r="X114" s="367" t="e">
        <f>+X99+X101+X109+X110+X111+X112+#REF!</f>
        <v>#REF!</v>
      </c>
      <c r="Z114" s="353" t="e">
        <f>+X114-'[1]Segmentos LN resumen'!I114</f>
        <v>#REF!</v>
      </c>
    </row>
    <row r="115" spans="4:26" ht="3.75" customHeight="1">
      <c r="D115" s="353"/>
      <c r="G115" s="353"/>
      <c r="J115" s="353"/>
      <c r="M115" s="353"/>
      <c r="P115" s="353"/>
      <c r="S115" s="353"/>
      <c r="V115" s="353"/>
      <c r="Z115" s="353">
        <f>+X115-'[1]Segmentos LN resumen'!I115</f>
        <v>0</v>
      </c>
    </row>
    <row r="116" spans="2:26" ht="12">
      <c r="B116" s="369"/>
      <c r="C116" s="354" t="s">
        <v>428</v>
      </c>
      <c r="D116" s="371">
        <v>-27483709</v>
      </c>
      <c r="E116" s="373">
        <v>-23325575</v>
      </c>
      <c r="F116" s="373"/>
      <c r="G116" s="371">
        <v>4145243</v>
      </c>
      <c r="H116" s="373">
        <v>-371905</v>
      </c>
      <c r="I116" s="373"/>
      <c r="J116" s="371">
        <v>27744212</v>
      </c>
      <c r="K116" s="373">
        <v>-41362160</v>
      </c>
      <c r="L116" s="373"/>
      <c r="M116" s="371">
        <v>-63944885</v>
      </c>
      <c r="N116" s="373">
        <v>-55542895</v>
      </c>
      <c r="O116" s="373"/>
      <c r="P116" s="371">
        <v>-18101511</v>
      </c>
      <c r="Q116" s="373">
        <v>-15398533</v>
      </c>
      <c r="R116" s="373"/>
      <c r="S116" s="371">
        <v>0</v>
      </c>
      <c r="T116" s="373"/>
      <c r="U116" s="373"/>
      <c r="V116" s="371">
        <f>+D116+G116+J116+M116+P116+S116</f>
        <v>-77640650</v>
      </c>
      <c r="W116" s="373">
        <f>+E116+H116+K116+N116+Q116+T116</f>
        <v>-136001068</v>
      </c>
      <c r="X116" s="373">
        <f>+F116+I116+L116+O116+R116+U116</f>
        <v>0</v>
      </c>
      <c r="Z116" s="353">
        <f>+X116-'[1]Segmentos LN resumen'!I116</f>
        <v>0</v>
      </c>
    </row>
    <row r="117" spans="4:26" ht="4.5" customHeight="1">
      <c r="D117" s="353"/>
      <c r="G117" s="353"/>
      <c r="J117" s="353"/>
      <c r="M117" s="353"/>
      <c r="P117" s="353"/>
      <c r="S117" s="353"/>
      <c r="V117" s="353"/>
      <c r="Z117" s="353">
        <f>+X117-'[1]Segmentos LN resumen'!I117</f>
        <v>0</v>
      </c>
    </row>
    <row r="118" spans="2:26" ht="12">
      <c r="B118" s="362" t="s">
        <v>429</v>
      </c>
      <c r="C118" s="374"/>
      <c r="D118" s="368">
        <f>+D114+D116</f>
        <v>83650282</v>
      </c>
      <c r="E118" s="367">
        <f aca="true" t="shared" si="29" ref="E118:X118">+E114+E116</f>
        <v>82809912</v>
      </c>
      <c r="F118" s="368">
        <f t="shared" si="29"/>
        <v>0</v>
      </c>
      <c r="G118" s="368">
        <f t="shared" si="29"/>
        <v>-134002011</v>
      </c>
      <c r="H118" s="367">
        <f t="shared" si="29"/>
        <v>104215620</v>
      </c>
      <c r="I118" s="368">
        <f t="shared" si="29"/>
        <v>0</v>
      </c>
      <c r="J118" s="368">
        <f t="shared" si="29"/>
        <v>1807557</v>
      </c>
      <c r="K118" s="367">
        <f t="shared" si="29"/>
        <v>107373128</v>
      </c>
      <c r="L118" s="368">
        <f t="shared" si="29"/>
        <v>0</v>
      </c>
      <c r="M118" s="368">
        <f t="shared" si="29"/>
        <v>120144910</v>
      </c>
      <c r="N118" s="367">
        <f t="shared" si="29"/>
        <v>103825607</v>
      </c>
      <c r="O118" s="368">
        <f t="shared" si="29"/>
        <v>0</v>
      </c>
      <c r="P118" s="368">
        <f t="shared" si="29"/>
        <v>41208192</v>
      </c>
      <c r="Q118" s="367">
        <f t="shared" si="29"/>
        <v>36380954</v>
      </c>
      <c r="R118" s="368">
        <f t="shared" si="29"/>
        <v>0</v>
      </c>
      <c r="S118" s="368">
        <f t="shared" si="29"/>
        <v>-264541</v>
      </c>
      <c r="T118" s="367">
        <f t="shared" si="29"/>
        <v>179705</v>
      </c>
      <c r="U118" s="368">
        <f t="shared" si="29"/>
        <v>0</v>
      </c>
      <c r="V118" s="368">
        <f t="shared" si="29"/>
        <v>112544389</v>
      </c>
      <c r="W118" s="367">
        <f t="shared" si="29"/>
        <v>434784926</v>
      </c>
      <c r="X118" s="367" t="e">
        <f t="shared" si="29"/>
        <v>#REF!</v>
      </c>
      <c r="Z118" s="353" t="e">
        <f>+X118-'[1]Segmentos LN resumen'!I118</f>
        <v>#REF!</v>
      </c>
    </row>
    <row r="119" spans="2:26" ht="12">
      <c r="B119" s="369"/>
      <c r="C119" s="354" t="s">
        <v>430</v>
      </c>
      <c r="D119" s="371">
        <v>0</v>
      </c>
      <c r="E119" s="373"/>
      <c r="F119" s="373"/>
      <c r="G119" s="371">
        <v>0</v>
      </c>
      <c r="H119" s="373"/>
      <c r="I119" s="373"/>
      <c r="J119" s="371">
        <v>0</v>
      </c>
      <c r="K119" s="373"/>
      <c r="L119" s="373"/>
      <c r="M119" s="371">
        <v>0</v>
      </c>
      <c r="N119" s="373"/>
      <c r="O119" s="373"/>
      <c r="P119" s="371">
        <v>0</v>
      </c>
      <c r="Q119" s="373"/>
      <c r="R119" s="373"/>
      <c r="S119" s="371">
        <v>0</v>
      </c>
      <c r="T119" s="373"/>
      <c r="U119" s="373"/>
      <c r="V119" s="371">
        <v>0</v>
      </c>
      <c r="W119" s="373">
        <v>0</v>
      </c>
      <c r="X119" s="373">
        <v>0</v>
      </c>
      <c r="Z119" s="353">
        <f>+X119-'[1]Segmentos LN resumen'!I119</f>
        <v>0</v>
      </c>
    </row>
    <row r="120" spans="2:26" ht="12">
      <c r="B120" s="362" t="s">
        <v>431</v>
      </c>
      <c r="C120" s="354"/>
      <c r="D120" s="368">
        <f aca="true" t="shared" si="30" ref="D120:X120">+D118+D119</f>
        <v>83650282</v>
      </c>
      <c r="E120" s="367">
        <f t="shared" si="30"/>
        <v>82809912</v>
      </c>
      <c r="F120" s="368">
        <f t="shared" si="30"/>
        <v>0</v>
      </c>
      <c r="G120" s="368">
        <f t="shared" si="30"/>
        <v>-134002011</v>
      </c>
      <c r="H120" s="367">
        <f t="shared" si="30"/>
        <v>104215620</v>
      </c>
      <c r="I120" s="368">
        <f t="shared" si="30"/>
        <v>0</v>
      </c>
      <c r="J120" s="368">
        <f t="shared" si="30"/>
        <v>1807557</v>
      </c>
      <c r="K120" s="367">
        <f t="shared" si="30"/>
        <v>107373128</v>
      </c>
      <c r="L120" s="368">
        <f t="shared" si="30"/>
        <v>0</v>
      </c>
      <c r="M120" s="368">
        <f t="shared" si="30"/>
        <v>120144910</v>
      </c>
      <c r="N120" s="367">
        <f t="shared" si="30"/>
        <v>103825607</v>
      </c>
      <c r="O120" s="368">
        <f t="shared" si="30"/>
        <v>0</v>
      </c>
      <c r="P120" s="368">
        <f t="shared" si="30"/>
        <v>41208192</v>
      </c>
      <c r="Q120" s="367">
        <f t="shared" si="30"/>
        <v>36380954</v>
      </c>
      <c r="R120" s="368">
        <f t="shared" si="30"/>
        <v>0</v>
      </c>
      <c r="S120" s="368">
        <f t="shared" si="30"/>
        <v>-264541</v>
      </c>
      <c r="T120" s="367">
        <f t="shared" si="30"/>
        <v>179705</v>
      </c>
      <c r="U120" s="368">
        <f t="shared" si="30"/>
        <v>0</v>
      </c>
      <c r="V120" s="368">
        <f t="shared" si="30"/>
        <v>112544389</v>
      </c>
      <c r="W120" s="367">
        <f t="shared" si="30"/>
        <v>434784926</v>
      </c>
      <c r="X120" s="367" t="e">
        <f t="shared" si="30"/>
        <v>#REF!</v>
      </c>
      <c r="Z120" s="353" t="e">
        <f>+X120-'[1]Segmentos LN resumen'!I120</f>
        <v>#REF!</v>
      </c>
    </row>
    <row r="121" spans="4:26" ht="6" customHeight="1">
      <c r="D121" s="353"/>
      <c r="G121" s="353"/>
      <c r="J121" s="353"/>
      <c r="M121" s="353"/>
      <c r="P121" s="353"/>
      <c r="S121" s="353"/>
      <c r="V121" s="353"/>
      <c r="Z121" s="353">
        <f>+X121-'[1]Segmentos LN resumen'!I121</f>
        <v>0</v>
      </c>
    </row>
    <row r="122" spans="2:26" ht="12">
      <c r="B122" s="369"/>
      <c r="C122" s="354" t="s">
        <v>432</v>
      </c>
      <c r="D122" s="368">
        <f>+D120</f>
        <v>83650282</v>
      </c>
      <c r="E122" s="367">
        <v>82809912</v>
      </c>
      <c r="F122" s="367"/>
      <c r="G122" s="368">
        <f>+G120</f>
        <v>-134002011</v>
      </c>
      <c r="H122" s="367">
        <v>104215620</v>
      </c>
      <c r="I122" s="367"/>
      <c r="J122" s="368">
        <f>+J120</f>
        <v>1807557</v>
      </c>
      <c r="K122" s="367">
        <v>107373128</v>
      </c>
      <c r="L122" s="367"/>
      <c r="M122" s="368">
        <f>+M120</f>
        <v>120144910</v>
      </c>
      <c r="N122" s="367">
        <v>103825607</v>
      </c>
      <c r="O122" s="367"/>
      <c r="P122" s="368">
        <f>+P120</f>
        <v>41208192</v>
      </c>
      <c r="Q122" s="367">
        <v>36380954</v>
      </c>
      <c r="R122" s="367"/>
      <c r="S122" s="368">
        <f>+S120</f>
        <v>-264541</v>
      </c>
      <c r="T122" s="367">
        <f>+T120</f>
        <v>179705</v>
      </c>
      <c r="U122" s="367"/>
      <c r="V122" s="368">
        <f>+V120</f>
        <v>112544389</v>
      </c>
      <c r="W122" s="367">
        <f>+W120</f>
        <v>434784926</v>
      </c>
      <c r="X122" s="367" t="e">
        <f>+X120</f>
        <v>#REF!</v>
      </c>
      <c r="Z122" s="353" t="e">
        <f>+X122-'[1]Segmentos LN resumen'!I122</f>
        <v>#REF!</v>
      </c>
    </row>
    <row r="123" spans="2:26" ht="24">
      <c r="B123" s="369"/>
      <c r="C123" s="374" t="s">
        <v>433</v>
      </c>
      <c r="D123" s="368"/>
      <c r="E123" s="373"/>
      <c r="F123" s="373"/>
      <c r="G123" s="368"/>
      <c r="H123" s="373"/>
      <c r="I123" s="373"/>
      <c r="J123" s="368"/>
      <c r="K123" s="373"/>
      <c r="L123" s="373"/>
      <c r="M123" s="368"/>
      <c r="N123" s="373"/>
      <c r="O123" s="373"/>
      <c r="P123" s="368"/>
      <c r="Q123" s="373"/>
      <c r="R123" s="373"/>
      <c r="S123" s="368"/>
      <c r="T123" s="373"/>
      <c r="U123" s="373"/>
      <c r="V123" s="368"/>
      <c r="W123" s="373"/>
      <c r="X123" s="373">
        <f>+F123+I123+L123+O123+R123+U123</f>
        <v>0</v>
      </c>
      <c r="Z123" s="353">
        <f>+X123-'[1]Segmentos LN resumen'!I123</f>
        <v>0</v>
      </c>
    </row>
    <row r="124" spans="2:26" ht="24">
      <c r="B124" s="369"/>
      <c r="C124" s="374" t="s">
        <v>434</v>
      </c>
      <c r="D124" s="371"/>
      <c r="E124" s="373"/>
      <c r="F124" s="373"/>
      <c r="G124" s="371"/>
      <c r="H124" s="373"/>
      <c r="I124" s="373"/>
      <c r="J124" s="371"/>
      <c r="K124" s="373"/>
      <c r="L124" s="373"/>
      <c r="M124" s="371"/>
      <c r="N124" s="373"/>
      <c r="O124" s="373"/>
      <c r="P124" s="371"/>
      <c r="Q124" s="373"/>
      <c r="R124" s="373"/>
      <c r="S124" s="371"/>
      <c r="T124" s="373"/>
      <c r="U124" s="373"/>
      <c r="V124" s="368"/>
      <c r="W124" s="373"/>
      <c r="X124" s="373">
        <f>+F124+I124+L124+O124+R124+U124</f>
        <v>0</v>
      </c>
      <c r="Z124" s="353">
        <f>+X124-'[1]Segmentos LN resumen'!I124</f>
        <v>0</v>
      </c>
    </row>
    <row r="125" s="380" customFormat="1" ht="12"/>
  </sheetData>
  <sheetProtection/>
  <mergeCells count="32">
    <mergeCell ref="V3:X3"/>
    <mergeCell ref="S34:U34"/>
    <mergeCell ref="V34:X34"/>
    <mergeCell ref="B2:C2"/>
    <mergeCell ref="D2:X2"/>
    <mergeCell ref="B3:C3"/>
    <mergeCell ref="D3:F3"/>
    <mergeCell ref="G3:I3"/>
    <mergeCell ref="J3:L3"/>
    <mergeCell ref="B4:C5"/>
    <mergeCell ref="D33:X33"/>
    <mergeCell ref="B34:C34"/>
    <mergeCell ref="D34:F34"/>
    <mergeCell ref="G34:I34"/>
    <mergeCell ref="J34:L34"/>
    <mergeCell ref="D72:F72"/>
    <mergeCell ref="G72:I72"/>
    <mergeCell ref="M3:O3"/>
    <mergeCell ref="P3:R3"/>
    <mergeCell ref="P72:R72"/>
    <mergeCell ref="S72:U72"/>
    <mergeCell ref="S3:U3"/>
    <mergeCell ref="J72:L72"/>
    <mergeCell ref="M72:O72"/>
    <mergeCell ref="M34:O34"/>
    <mergeCell ref="P34:R34"/>
    <mergeCell ref="V72:X72"/>
    <mergeCell ref="B73:C74"/>
    <mergeCell ref="B35:C36"/>
    <mergeCell ref="B58:C58"/>
    <mergeCell ref="D71:X71"/>
    <mergeCell ref="B72:C7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U20"/>
  <sheetViews>
    <sheetView showGridLines="0" zoomScale="90" zoomScaleNormal="90" zoomScalePageLayoutView="0" workbookViewId="0" topLeftCell="A1">
      <selection activeCell="S18" sqref="S18"/>
    </sheetView>
  </sheetViews>
  <sheetFormatPr defaultColWidth="11.421875" defaultRowHeight="15"/>
  <cols>
    <col min="1" max="1" width="15.00390625" style="0" bestFit="1" customWidth="1"/>
    <col min="2" max="2" width="8.421875" style="0" bestFit="1" customWidth="1"/>
    <col min="3" max="3" width="7.7109375" style="0" bestFit="1" customWidth="1"/>
    <col min="4" max="4" width="1.421875" style="0" customWidth="1"/>
    <col min="5" max="5" width="6.421875" style="0" bestFit="1" customWidth="1"/>
    <col min="6" max="6" width="1.421875" style="0" customWidth="1"/>
    <col min="7" max="7" width="9.00390625" style="0" bestFit="1" customWidth="1"/>
    <col min="8" max="8" width="1.421875" style="0" customWidth="1"/>
    <col min="9" max="10" width="7.7109375" style="0" bestFit="1" customWidth="1"/>
    <col min="11" max="11" width="1.421875" style="0" customWidth="1"/>
    <col min="12" max="12" width="7.28125" style="0" customWidth="1"/>
    <col min="13" max="13" width="1.421875" style="0" customWidth="1"/>
    <col min="14" max="14" width="9.00390625" style="0" bestFit="1" customWidth="1"/>
    <col min="15" max="15" width="1.1484375" style="0" customWidth="1"/>
    <col min="16" max="17" width="9.00390625" style="0" bestFit="1" customWidth="1"/>
    <col min="18" max="18" width="1.421875" style="0" customWidth="1"/>
    <col min="19" max="19" width="6.421875" style="0" bestFit="1" customWidth="1"/>
    <col min="20" max="20" width="1.421875" style="0" customWidth="1"/>
    <col min="21" max="21" width="9.00390625" style="0" bestFit="1" customWidth="1"/>
  </cols>
  <sheetData>
    <row r="1" spans="1:21" ht="15">
      <c r="A1" s="90" t="s">
        <v>44</v>
      </c>
      <c r="B1" s="255">
        <v>3</v>
      </c>
      <c r="C1" s="259">
        <v>4</v>
      </c>
      <c r="D1" s="259"/>
      <c r="E1" s="259"/>
      <c r="F1" s="259"/>
      <c r="G1" s="259"/>
      <c r="H1" s="259"/>
      <c r="I1" s="259">
        <v>6</v>
      </c>
      <c r="J1" s="259">
        <v>7</v>
      </c>
      <c r="K1" s="259"/>
      <c r="L1" s="259"/>
      <c r="M1" s="259"/>
      <c r="N1" s="259"/>
      <c r="O1" s="259"/>
      <c r="P1" s="259">
        <v>9</v>
      </c>
      <c r="Q1" s="259">
        <v>10</v>
      </c>
      <c r="R1" s="260"/>
      <c r="S1" s="260"/>
      <c r="T1" s="254"/>
      <c r="U1" s="254"/>
    </row>
    <row r="2" spans="1:21" ht="15">
      <c r="A2" s="392" t="s">
        <v>33</v>
      </c>
      <c r="B2" s="397" t="s">
        <v>0</v>
      </c>
      <c r="C2" s="397"/>
      <c r="D2" s="397"/>
      <c r="E2" s="397"/>
      <c r="F2" s="397"/>
      <c r="G2" s="397"/>
      <c r="H2" s="6"/>
      <c r="I2" s="396" t="s">
        <v>1</v>
      </c>
      <c r="J2" s="396"/>
      <c r="K2" s="396"/>
      <c r="L2" s="396"/>
      <c r="M2" s="396"/>
      <c r="N2" s="396"/>
      <c r="O2" s="249"/>
      <c r="P2" s="396" t="s">
        <v>20</v>
      </c>
      <c r="Q2" s="396"/>
      <c r="R2" s="396"/>
      <c r="S2" s="396"/>
      <c r="T2" s="396"/>
      <c r="U2" s="396"/>
    </row>
    <row r="3" spans="1:21" ht="15">
      <c r="A3" s="393"/>
      <c r="B3" s="395" t="s">
        <v>34</v>
      </c>
      <c r="C3" s="395"/>
      <c r="D3" s="7"/>
      <c r="E3" s="8" t="s">
        <v>35</v>
      </c>
      <c r="F3" s="9"/>
      <c r="G3" s="8" t="s">
        <v>36</v>
      </c>
      <c r="H3" s="9"/>
      <c r="I3" s="395" t="s">
        <v>34</v>
      </c>
      <c r="J3" s="395"/>
      <c r="K3" s="7"/>
      <c r="L3" s="8" t="s">
        <v>35</v>
      </c>
      <c r="M3" s="9"/>
      <c r="N3" s="8" t="s">
        <v>36</v>
      </c>
      <c r="O3" s="252"/>
      <c r="P3" s="395" t="s">
        <v>34</v>
      </c>
      <c r="Q3" s="395"/>
      <c r="R3" s="7"/>
      <c r="S3" s="8" t="s">
        <v>35</v>
      </c>
      <c r="T3" s="9"/>
      <c r="U3" s="8" t="s">
        <v>36</v>
      </c>
    </row>
    <row r="4" spans="1:21" ht="15">
      <c r="A4" s="394"/>
      <c r="B4" s="250" t="s">
        <v>81</v>
      </c>
      <c r="C4" s="250" t="s">
        <v>82</v>
      </c>
      <c r="D4" s="250"/>
      <c r="E4" s="250"/>
      <c r="F4" s="250"/>
      <c r="G4" s="250" t="s">
        <v>81</v>
      </c>
      <c r="H4" s="250"/>
      <c r="I4" s="250" t="s">
        <v>81</v>
      </c>
      <c r="J4" s="250" t="s">
        <v>82</v>
      </c>
      <c r="K4" s="250"/>
      <c r="L4" s="250"/>
      <c r="M4" s="250"/>
      <c r="N4" s="250" t="s">
        <v>81</v>
      </c>
      <c r="O4" s="250"/>
      <c r="P4" s="250" t="s">
        <v>81</v>
      </c>
      <c r="Q4" s="250" t="s">
        <v>82</v>
      </c>
      <c r="R4" s="250"/>
      <c r="S4" s="250"/>
      <c r="T4" s="250"/>
      <c r="U4" s="250" t="s">
        <v>81</v>
      </c>
    </row>
    <row r="5" spans="1:21" ht="15">
      <c r="A5" s="14" t="s">
        <v>37</v>
      </c>
      <c r="B5" s="140">
        <v>830887.781</v>
      </c>
      <c r="C5" s="140">
        <v>724377.037</v>
      </c>
      <c r="D5" s="71"/>
      <c r="E5" s="47">
        <v>0.14703771455968992</v>
      </c>
      <c r="F5" s="71"/>
      <c r="G5" s="141">
        <v>1480819.4279094634</v>
      </c>
      <c r="H5" s="141"/>
      <c r="I5" s="140">
        <v>215071.597</v>
      </c>
      <c r="J5" s="140">
        <v>415052.858</v>
      </c>
      <c r="K5" s="71"/>
      <c r="L5" s="47">
        <v>-0.4818211877003868</v>
      </c>
      <c r="M5" s="71"/>
      <c r="N5" s="141">
        <v>383303.50561397255</v>
      </c>
      <c r="O5" s="71"/>
      <c r="P5" s="140">
        <v>1330479.686</v>
      </c>
      <c r="Q5" s="140">
        <v>1203169.739</v>
      </c>
      <c r="R5" s="71"/>
      <c r="S5" s="47">
        <v>0.10581212515019871</v>
      </c>
      <c r="T5" s="71"/>
      <c r="U5" s="71">
        <v>2371198.870076635</v>
      </c>
    </row>
    <row r="6" spans="1:21" ht="15">
      <c r="A6" s="15" t="s">
        <v>43</v>
      </c>
      <c r="B6" s="16">
        <v>0.2395566186072474</v>
      </c>
      <c r="C6" s="16">
        <v>0.22139604373713087</v>
      </c>
      <c r="D6" s="16"/>
      <c r="E6" s="70"/>
      <c r="F6" s="16"/>
      <c r="G6" s="16">
        <v>0.2395566186072474</v>
      </c>
      <c r="H6" s="16"/>
      <c r="I6" s="16">
        <v>0.06200816249069454</v>
      </c>
      <c r="J6" s="16">
        <v>0.1268552922157155</v>
      </c>
      <c r="K6" s="16"/>
      <c r="L6" s="70"/>
      <c r="M6" s="16"/>
      <c r="N6" s="16">
        <v>0.06200816249069454</v>
      </c>
      <c r="O6" s="16"/>
      <c r="P6" s="16">
        <v>0.38359598250463656</v>
      </c>
      <c r="Q6" s="16">
        <v>0.36773255715287995</v>
      </c>
      <c r="R6" s="16"/>
      <c r="S6" s="70"/>
      <c r="T6" s="16"/>
      <c r="U6" s="16">
        <v>0.3835959825046365</v>
      </c>
    </row>
    <row r="7" spans="1:21" ht="15">
      <c r="A7" s="14" t="s">
        <v>38</v>
      </c>
      <c r="B7" s="140">
        <v>-721344.721</v>
      </c>
      <c r="C7" s="140">
        <v>-619632.704</v>
      </c>
      <c r="D7" s="71"/>
      <c r="E7" s="47">
        <v>0.16414888423965432</v>
      </c>
      <c r="F7" s="71"/>
      <c r="G7" s="141">
        <v>-1285590.3065407234</v>
      </c>
      <c r="H7" s="141"/>
      <c r="I7" s="140">
        <v>-315335.645</v>
      </c>
      <c r="J7" s="140">
        <v>-306742.715</v>
      </c>
      <c r="K7" s="71"/>
      <c r="L7" s="47">
        <v>0.028013477027482112</v>
      </c>
      <c r="M7" s="71"/>
      <c r="N7" s="141">
        <v>-561995.446444484</v>
      </c>
      <c r="O7" s="71"/>
      <c r="P7" s="140">
        <v>-1206943.689</v>
      </c>
      <c r="Q7" s="140">
        <v>-1034371.962</v>
      </c>
      <c r="R7" s="71"/>
      <c r="S7" s="47">
        <v>0.16683720493189466</v>
      </c>
      <c r="T7" s="71"/>
      <c r="U7" s="71">
        <v>-2151031.347353413</v>
      </c>
    </row>
    <row r="8" spans="1:21" ht="15">
      <c r="A8" s="15" t="s">
        <v>43</v>
      </c>
      <c r="B8" s="16">
        <v>0.23518894100126217</v>
      </c>
      <c r="C8" s="16">
        <v>0.23347247839957005</v>
      </c>
      <c r="D8" s="16"/>
      <c r="E8" s="70"/>
      <c r="F8" s="16"/>
      <c r="G8" s="16">
        <v>0.23518894100126214</v>
      </c>
      <c r="H8" s="16"/>
      <c r="I8" s="16">
        <v>0.10281278042027836</v>
      </c>
      <c r="J8" s="16">
        <v>0.1155781181976847</v>
      </c>
      <c r="K8" s="16"/>
      <c r="L8" s="70"/>
      <c r="M8" s="16"/>
      <c r="N8" s="16">
        <v>0.10281278042027836</v>
      </c>
      <c r="O8" s="16"/>
      <c r="P8" s="16">
        <v>0.39351477844123117</v>
      </c>
      <c r="Q8" s="16">
        <v>0.3897428008499143</v>
      </c>
      <c r="R8" s="16"/>
      <c r="S8" s="70"/>
      <c r="T8" s="16"/>
      <c r="U8" s="16">
        <v>0.39351477844123117</v>
      </c>
    </row>
    <row r="9" spans="1:21" ht="15">
      <c r="A9" s="17"/>
      <c r="B9" s="18"/>
      <c r="C9" s="18"/>
      <c r="D9" s="18"/>
      <c r="E9" s="48"/>
      <c r="F9" s="18"/>
      <c r="G9" s="18"/>
      <c r="H9" s="18"/>
      <c r="I9" s="18"/>
      <c r="J9" s="18"/>
      <c r="K9" s="18"/>
      <c r="L9" s="48"/>
      <c r="M9" s="18"/>
      <c r="N9" s="18"/>
      <c r="O9" s="18"/>
      <c r="P9" s="18"/>
      <c r="Q9" s="18"/>
      <c r="R9" s="18"/>
      <c r="S9" s="48"/>
      <c r="T9" s="18"/>
      <c r="U9" s="18"/>
    </row>
    <row r="10" spans="1:21" ht="15">
      <c r="A10" s="19" t="s">
        <v>29</v>
      </c>
      <c r="B10" s="142">
        <v>109543.05999999994</v>
      </c>
      <c r="C10" s="142">
        <v>104744.33299999998</v>
      </c>
      <c r="D10" s="20"/>
      <c r="E10" s="49">
        <v>0.04581371480975449</v>
      </c>
      <c r="F10" s="20"/>
      <c r="G10" s="142">
        <v>195229.12136874</v>
      </c>
      <c r="H10" s="142"/>
      <c r="I10" s="142">
        <v>-100264.04800000001</v>
      </c>
      <c r="J10" s="142">
        <v>108310.14299999998</v>
      </c>
      <c r="K10" s="20"/>
      <c r="L10" s="49">
        <v>-1.925712451510659</v>
      </c>
      <c r="M10" s="20"/>
      <c r="N10" s="142">
        <v>-178691.9408305115</v>
      </c>
      <c r="O10" s="20"/>
      <c r="P10" s="142">
        <v>123535.99699999997</v>
      </c>
      <c r="Q10" s="142">
        <v>168797.777</v>
      </c>
      <c r="R10" s="20"/>
      <c r="S10" s="49">
        <v>-0.2681420383871526</v>
      </c>
      <c r="T10" s="20"/>
      <c r="U10" s="20">
        <v>220167.52272322215</v>
      </c>
    </row>
    <row r="11" spans="1:21" ht="15">
      <c r="A11" s="5"/>
      <c r="B11" s="255">
        <v>15</v>
      </c>
      <c r="C11" s="255">
        <v>16</v>
      </c>
      <c r="D11" s="255"/>
      <c r="E11" s="255"/>
      <c r="F11" s="255"/>
      <c r="G11" s="255"/>
      <c r="H11" s="255"/>
      <c r="I11" s="255">
        <v>12</v>
      </c>
      <c r="J11" s="255">
        <v>13</v>
      </c>
      <c r="K11" s="255"/>
      <c r="L11" s="257"/>
      <c r="M11" s="257"/>
      <c r="N11" s="257"/>
      <c r="O11" s="257"/>
      <c r="P11" s="257"/>
      <c r="Q11" s="257"/>
      <c r="R11" s="257"/>
      <c r="S11" s="254"/>
      <c r="T11" s="254"/>
      <c r="U11" s="254"/>
    </row>
    <row r="12" spans="1:21" ht="15">
      <c r="A12" s="392" t="s">
        <v>33</v>
      </c>
      <c r="B12" s="397" t="s">
        <v>21</v>
      </c>
      <c r="C12" s="397"/>
      <c r="D12" s="397"/>
      <c r="E12" s="397"/>
      <c r="F12" s="397"/>
      <c r="G12" s="397"/>
      <c r="H12" s="6"/>
      <c r="I12" s="396" t="s">
        <v>2</v>
      </c>
      <c r="J12" s="396"/>
      <c r="K12" s="396"/>
      <c r="L12" s="396"/>
      <c r="M12" s="396"/>
      <c r="N12" s="396"/>
      <c r="O12" s="249"/>
      <c r="P12" s="396" t="s">
        <v>40</v>
      </c>
      <c r="Q12" s="396"/>
      <c r="R12" s="396"/>
      <c r="S12" s="396"/>
      <c r="T12" s="396"/>
      <c r="U12" s="396"/>
    </row>
    <row r="13" spans="1:21" ht="15">
      <c r="A13" s="393"/>
      <c r="B13" s="395" t="s">
        <v>34</v>
      </c>
      <c r="C13" s="395"/>
      <c r="D13" s="7"/>
      <c r="E13" s="8" t="s">
        <v>35</v>
      </c>
      <c r="F13" s="9"/>
      <c r="G13" s="8" t="s">
        <v>36</v>
      </c>
      <c r="H13" s="9"/>
      <c r="I13" s="395" t="s">
        <v>34</v>
      </c>
      <c r="J13" s="395"/>
      <c r="K13" s="7"/>
      <c r="L13" s="8" t="s">
        <v>35</v>
      </c>
      <c r="M13" s="9"/>
      <c r="N13" s="8" t="s">
        <v>36</v>
      </c>
      <c r="O13" s="252"/>
      <c r="P13" s="395" t="s">
        <v>34</v>
      </c>
      <c r="Q13" s="395"/>
      <c r="R13" s="7"/>
      <c r="S13" s="8" t="s">
        <v>35</v>
      </c>
      <c r="T13" s="9"/>
      <c r="U13" s="8" t="s">
        <v>36</v>
      </c>
    </row>
    <row r="14" spans="1:21" ht="15">
      <c r="A14" s="394"/>
      <c r="B14" s="250" t="s">
        <v>81</v>
      </c>
      <c r="C14" s="250" t="s">
        <v>82</v>
      </c>
      <c r="D14" s="250"/>
      <c r="E14" s="250"/>
      <c r="F14" s="250"/>
      <c r="G14" s="250" t="s">
        <v>81</v>
      </c>
      <c r="H14" s="250"/>
      <c r="I14" s="250" t="s">
        <v>81</v>
      </c>
      <c r="J14" s="250" t="s">
        <v>82</v>
      </c>
      <c r="K14" s="250"/>
      <c r="L14" s="250"/>
      <c r="M14" s="250"/>
      <c r="N14" s="250" t="s">
        <v>81</v>
      </c>
      <c r="O14" s="250"/>
      <c r="P14" s="250" t="s">
        <v>81</v>
      </c>
      <c r="Q14" s="250" t="s">
        <v>82</v>
      </c>
      <c r="R14" s="250"/>
      <c r="S14" s="250"/>
      <c r="T14" s="250"/>
      <c r="U14" s="250" t="s">
        <v>81</v>
      </c>
    </row>
    <row r="15" spans="1:21" ht="15">
      <c r="A15" s="14" t="s">
        <v>37</v>
      </c>
      <c r="B15" s="140">
        <v>352729.926</v>
      </c>
      <c r="C15" s="140">
        <v>300749.665</v>
      </c>
      <c r="D15" s="71"/>
      <c r="E15" s="47">
        <v>0.17283564056505268</v>
      </c>
      <c r="F15" s="71"/>
      <c r="G15" s="141">
        <v>628640.0392086972</v>
      </c>
      <c r="H15" s="141"/>
      <c r="I15" s="140">
        <v>739271.105</v>
      </c>
      <c r="J15" s="140">
        <v>628511.502</v>
      </c>
      <c r="K15" s="71"/>
      <c r="L15" s="47">
        <v>0.17622526023398058</v>
      </c>
      <c r="M15" s="71"/>
      <c r="N15" s="141">
        <v>1317538.950276243</v>
      </c>
      <c r="O15" s="71"/>
      <c r="P15" s="140">
        <v>3468440.095</v>
      </c>
      <c r="Q15" s="140">
        <v>3271860.801</v>
      </c>
      <c r="R15" s="71"/>
      <c r="S15" s="47">
        <v>0.06008180236149362</v>
      </c>
      <c r="T15" s="71"/>
      <c r="U15" s="71">
        <v>6181500.793085012</v>
      </c>
    </row>
    <row r="16" spans="1:21" ht="15">
      <c r="A16" s="15" t="s">
        <v>43</v>
      </c>
      <c r="B16" s="16">
        <v>0.1016969924054577</v>
      </c>
      <c r="C16" s="16">
        <v>0.09192006729261828</v>
      </c>
      <c r="D16" s="16"/>
      <c r="E16" s="70"/>
      <c r="F16" s="16"/>
      <c r="G16" s="16">
        <v>0.1016969924054577</v>
      </c>
      <c r="H16" s="16"/>
      <c r="I16" s="16">
        <v>0.21314224399196374</v>
      </c>
      <c r="J16" s="16">
        <v>0.19209603960165542</v>
      </c>
      <c r="K16" s="16"/>
      <c r="L16" s="70"/>
      <c r="M16" s="16"/>
      <c r="N16" s="16">
        <v>0.21314224399196377</v>
      </c>
      <c r="O16" s="16"/>
      <c r="P16" s="16">
        <v>1</v>
      </c>
      <c r="Q16" s="16">
        <v>1</v>
      </c>
      <c r="R16" s="16"/>
      <c r="S16" s="70"/>
      <c r="T16" s="16"/>
      <c r="U16" s="16">
        <v>0</v>
      </c>
    </row>
    <row r="17" spans="1:21" ht="15">
      <c r="A17" s="14" t="s">
        <v>38</v>
      </c>
      <c r="B17" s="140">
        <v>-286332.597</v>
      </c>
      <c r="C17" s="140">
        <v>-240312.757</v>
      </c>
      <c r="D17" s="71"/>
      <c r="E17" s="47">
        <v>0.1914997795976349</v>
      </c>
      <c r="F17" s="71"/>
      <c r="G17" s="141">
        <v>-510305.82249153446</v>
      </c>
      <c r="H17" s="141"/>
      <c r="I17" s="140">
        <v>-537129.402</v>
      </c>
      <c r="J17" s="140">
        <v>-452925.926</v>
      </c>
      <c r="K17" s="71"/>
      <c r="L17" s="47">
        <v>0.1859100377486451</v>
      </c>
      <c r="M17" s="71"/>
      <c r="N17" s="141">
        <v>-957279.2764213153</v>
      </c>
      <c r="O17" s="71"/>
      <c r="P17" s="140">
        <v>-3067086.054</v>
      </c>
      <c r="Q17" s="140">
        <v>-2653986.0640000002</v>
      </c>
      <c r="R17" s="71"/>
      <c r="S17" s="47">
        <v>0.15565265982496873</v>
      </c>
      <c r="T17" s="71"/>
      <c r="U17" s="71">
        <v>-5466202.19925147</v>
      </c>
    </row>
    <row r="18" spans="1:21" ht="15">
      <c r="A18" s="15" t="s">
        <v>43</v>
      </c>
      <c r="B18" s="16">
        <v>0.0933565579702512</v>
      </c>
      <c r="C18" s="16">
        <v>0.09054785941031226</v>
      </c>
      <c r="D18" s="16"/>
      <c r="E18" s="70"/>
      <c r="F18" s="16"/>
      <c r="G18" s="16">
        <v>0.09335655797025119</v>
      </c>
      <c r="H18" s="16"/>
      <c r="I18" s="16">
        <v>0.1751269421669771</v>
      </c>
      <c r="J18" s="16">
        <v>0.1706587431425186</v>
      </c>
      <c r="K18" s="16"/>
      <c r="L18" s="70"/>
      <c r="M18" s="16"/>
      <c r="N18" s="16">
        <v>0.1751269421669771</v>
      </c>
      <c r="O18" s="16"/>
      <c r="P18" s="16">
        <v>1</v>
      </c>
      <c r="Q18" s="16">
        <v>1</v>
      </c>
      <c r="R18" s="16"/>
      <c r="S18" s="70"/>
      <c r="T18" s="16"/>
      <c r="U18" s="16">
        <v>0</v>
      </c>
    </row>
    <row r="19" spans="1:21" ht="15">
      <c r="A19" s="17"/>
      <c r="B19" s="18"/>
      <c r="C19" s="18"/>
      <c r="D19" s="18"/>
      <c r="E19" s="48"/>
      <c r="F19" s="18"/>
      <c r="G19" s="18"/>
      <c r="H19" s="18"/>
      <c r="I19" s="18"/>
      <c r="J19" s="18"/>
      <c r="K19" s="18"/>
      <c r="L19" s="48"/>
      <c r="M19" s="18"/>
      <c r="N19" s="18"/>
      <c r="O19" s="18"/>
      <c r="P19" s="18"/>
      <c r="Q19" s="18"/>
      <c r="R19" s="18"/>
      <c r="S19" s="48"/>
      <c r="T19" s="18"/>
      <c r="U19" s="18"/>
    </row>
    <row r="20" spans="1:21" ht="15">
      <c r="A20" s="19" t="s">
        <v>29</v>
      </c>
      <c r="B20" s="142">
        <v>66397.32899999997</v>
      </c>
      <c r="C20" s="142">
        <v>60436.90799999997</v>
      </c>
      <c r="D20" s="20"/>
      <c r="E20" s="49">
        <v>0.09862220284333549</v>
      </c>
      <c r="F20" s="20"/>
      <c r="G20" s="142">
        <v>118334.2167171627</v>
      </c>
      <c r="H20" s="142"/>
      <c r="I20" s="142">
        <v>202141.70299999998</v>
      </c>
      <c r="J20" s="142">
        <v>175585.576</v>
      </c>
      <c r="K20" s="20"/>
      <c r="L20" s="49">
        <v>0.15124321487546322</v>
      </c>
      <c r="M20" s="20"/>
      <c r="N20" s="142">
        <v>360259.67385492777</v>
      </c>
      <c r="O20" s="20"/>
      <c r="P20" s="142">
        <v>401354.0410000002</v>
      </c>
      <c r="Q20" s="142">
        <v>617874.7369999997</v>
      </c>
      <c r="R20" s="20"/>
      <c r="S20" s="49">
        <v>-0.35042814187756577</v>
      </c>
      <c r="T20" s="20"/>
      <c r="U20" s="20">
        <v>715298.5938335415</v>
      </c>
    </row>
  </sheetData>
  <sheetProtection/>
  <mergeCells count="14">
    <mergeCell ref="A12:A14"/>
    <mergeCell ref="A2:A4"/>
    <mergeCell ref="P13:Q13"/>
    <mergeCell ref="P3:Q3"/>
    <mergeCell ref="I3:J3"/>
    <mergeCell ref="B3:C3"/>
    <mergeCell ref="P2:U2"/>
    <mergeCell ref="I2:N2"/>
    <mergeCell ref="B2:G2"/>
    <mergeCell ref="I13:J13"/>
    <mergeCell ref="B13:C13"/>
    <mergeCell ref="P12:U12"/>
    <mergeCell ref="I12:N12"/>
    <mergeCell ref="B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G29"/>
  <sheetViews>
    <sheetView showGridLines="0" zoomScalePageLayoutView="0" workbookViewId="0" topLeftCell="A1">
      <selection activeCell="A1" activeCellId="1" sqref="A1:IV16384 A1:IV16384"/>
    </sheetView>
  </sheetViews>
  <sheetFormatPr defaultColWidth="11.421875" defaultRowHeight="15"/>
  <cols>
    <col min="1" max="1" width="52.7109375" style="0" customWidth="1"/>
    <col min="2" max="3" width="14.00390625" style="0" customWidth="1"/>
    <col min="4" max="4" width="14.57421875" style="0" customWidth="1"/>
    <col min="5" max="5" width="12.00390625" style="0" customWidth="1"/>
    <col min="6" max="6" width="1.421875" style="0" customWidth="1"/>
    <col min="7" max="7" width="15.7109375" style="0" customWidth="1"/>
  </cols>
  <sheetData>
    <row r="1" spans="1:7" ht="15">
      <c r="A1" s="58" t="s">
        <v>45</v>
      </c>
      <c r="B1" s="72"/>
      <c r="C1" s="72"/>
      <c r="D1" s="72"/>
      <c r="E1" s="72"/>
      <c r="F1" s="72"/>
      <c r="G1" s="73"/>
    </row>
    <row r="2" spans="1:7" ht="15">
      <c r="A2" s="21" t="s">
        <v>46</v>
      </c>
      <c r="B2" s="398" t="s">
        <v>27</v>
      </c>
      <c r="C2" s="398"/>
      <c r="D2" s="398"/>
      <c r="E2" s="398"/>
      <c r="F2" s="84"/>
      <c r="G2" s="2" t="s">
        <v>28</v>
      </c>
    </row>
    <row r="3" spans="1:7" ht="25.5">
      <c r="A3" s="74"/>
      <c r="B3" s="162" t="s">
        <v>287</v>
      </c>
      <c r="C3" s="161" t="s">
        <v>288</v>
      </c>
      <c r="D3" s="186" t="s">
        <v>83</v>
      </c>
      <c r="E3" s="186" t="s">
        <v>84</v>
      </c>
      <c r="G3" s="162" t="s">
        <v>287</v>
      </c>
    </row>
    <row r="4" spans="1:7" ht="15">
      <c r="A4" s="65"/>
      <c r="B4" s="65"/>
      <c r="C4" s="65"/>
      <c r="D4" s="65"/>
      <c r="E4" s="65"/>
      <c r="F4" s="65"/>
      <c r="G4" s="187"/>
    </row>
    <row r="5" spans="1:7" ht="15">
      <c r="A5" s="90" t="s">
        <v>317</v>
      </c>
      <c r="B5" s="73"/>
      <c r="C5" s="73"/>
      <c r="D5" s="73"/>
      <c r="E5" s="73"/>
      <c r="F5" s="73"/>
      <c r="G5" s="73"/>
    </row>
    <row r="6" spans="1:7" ht="15">
      <c r="A6" s="64" t="s">
        <v>318</v>
      </c>
      <c r="B6" s="65">
        <v>1389269.188</v>
      </c>
      <c r="C6" s="65">
        <v>1606387.569</v>
      </c>
      <c r="D6" s="65">
        <v>-217118.38099999982</v>
      </c>
      <c r="E6" s="188">
        <v>-0.1351594006265619</v>
      </c>
      <c r="F6" s="65"/>
      <c r="G6" s="65">
        <v>2318462.6481092083</v>
      </c>
    </row>
    <row r="7" spans="1:7" ht="15">
      <c r="A7" s="64" t="s">
        <v>319</v>
      </c>
      <c r="B7" s="65">
        <v>154047.374</v>
      </c>
      <c r="C7" s="65">
        <v>781029.437</v>
      </c>
      <c r="D7" s="65">
        <v>-626982.0630000001</v>
      </c>
      <c r="E7" s="188">
        <v>-0.8027636773951711</v>
      </c>
      <c r="F7" s="65"/>
      <c r="G7" s="65">
        <v>257079.82710857448</v>
      </c>
    </row>
    <row r="8" spans="1:7" ht="15">
      <c r="A8" s="64" t="s">
        <v>320</v>
      </c>
      <c r="B8" s="65">
        <v>147644.15</v>
      </c>
      <c r="C8" s="65">
        <v>141597.292</v>
      </c>
      <c r="D8" s="65">
        <v>6046.858000000007</v>
      </c>
      <c r="E8" s="188">
        <v>0.04270461613065318</v>
      </c>
      <c r="F8" s="65"/>
      <c r="G8" s="65">
        <v>246393.89539734987</v>
      </c>
    </row>
    <row r="9" spans="1:7" ht="15">
      <c r="A9" s="64" t="s">
        <v>321</v>
      </c>
      <c r="B9" s="65">
        <v>1347381.789</v>
      </c>
      <c r="C9" s="65">
        <v>1045263.881</v>
      </c>
      <c r="D9" s="65">
        <v>302117.90800000005</v>
      </c>
      <c r="E9" s="188">
        <v>0.28903505946361124</v>
      </c>
      <c r="F9" s="65"/>
      <c r="G9" s="65">
        <v>2248559.4422749574</v>
      </c>
    </row>
    <row r="10" spans="1:7" ht="15">
      <c r="A10" s="64" t="s">
        <v>322</v>
      </c>
      <c r="B10" s="65">
        <v>26626.714</v>
      </c>
      <c r="C10" s="65">
        <v>34019.574</v>
      </c>
      <c r="D10" s="65">
        <v>-7392.860000000001</v>
      </c>
      <c r="E10" s="188">
        <v>-0.21731195105500148</v>
      </c>
      <c r="F10" s="65"/>
      <c r="G10" s="65">
        <v>44435.622976536164</v>
      </c>
    </row>
    <row r="11" spans="1:7" ht="15">
      <c r="A11" s="64" t="s">
        <v>323</v>
      </c>
      <c r="B11" s="65">
        <v>137995.46</v>
      </c>
      <c r="C11" s="65">
        <v>77782.755</v>
      </c>
      <c r="D11" s="65">
        <v>60212.70499999999</v>
      </c>
      <c r="E11" s="188">
        <v>0.7741138122454004</v>
      </c>
      <c r="F11" s="65"/>
      <c r="G11" s="65">
        <v>230291.8126898301</v>
      </c>
    </row>
    <row r="12" spans="1:7" ht="15">
      <c r="A12" s="64" t="s">
        <v>324</v>
      </c>
      <c r="B12" s="65">
        <v>213343.702</v>
      </c>
      <c r="C12" s="65">
        <v>210134.773</v>
      </c>
      <c r="D12" s="65">
        <v>3208.9290000000037</v>
      </c>
      <c r="E12" s="188">
        <v>0.015270813840981967</v>
      </c>
      <c r="F12" s="65"/>
      <c r="G12" s="65">
        <v>356035.6830546377</v>
      </c>
    </row>
    <row r="13" spans="1:7" ht="15">
      <c r="A13" s="64" t="s">
        <v>325</v>
      </c>
      <c r="B13" s="65">
        <v>0</v>
      </c>
      <c r="C13" s="65">
        <v>0</v>
      </c>
      <c r="D13" s="65">
        <v>0</v>
      </c>
      <c r="E13" s="188" t="s">
        <v>168</v>
      </c>
      <c r="F13" s="65"/>
      <c r="G13" s="65">
        <v>0</v>
      </c>
    </row>
    <row r="14" spans="1:7" ht="15">
      <c r="A14" s="22" t="s">
        <v>326</v>
      </c>
      <c r="B14" s="23">
        <v>3416308.3770000003</v>
      </c>
      <c r="C14" s="23">
        <v>3896215.281</v>
      </c>
      <c r="D14" s="75">
        <v>-479906.90399999963</v>
      </c>
      <c r="E14" s="76">
        <v>-0.12317258400486203</v>
      </c>
      <c r="F14" s="77"/>
      <c r="G14" s="23">
        <v>5701258.931611095</v>
      </c>
    </row>
    <row r="15" spans="1:7" ht="15">
      <c r="A15" s="64"/>
      <c r="B15" s="67"/>
      <c r="C15" s="67"/>
      <c r="D15" s="67"/>
      <c r="E15" s="188"/>
      <c r="F15" s="65"/>
      <c r="G15" s="65"/>
    </row>
    <row r="16" spans="1:7" ht="15">
      <c r="A16" s="78" t="s">
        <v>327</v>
      </c>
      <c r="B16" s="26"/>
      <c r="C16" s="26"/>
      <c r="D16" s="79"/>
      <c r="E16" s="77"/>
      <c r="F16" s="77"/>
      <c r="G16" s="26"/>
    </row>
    <row r="17" spans="1:7" ht="15">
      <c r="A17" s="64" t="s">
        <v>328</v>
      </c>
      <c r="B17" s="65">
        <v>514878.04</v>
      </c>
      <c r="C17" s="65">
        <v>491536.418</v>
      </c>
      <c r="D17" s="65">
        <v>23341.621999999974</v>
      </c>
      <c r="E17" s="188">
        <v>0.04748706534293858</v>
      </c>
      <c r="F17" s="65"/>
      <c r="G17" s="65">
        <v>859247.0878809118</v>
      </c>
    </row>
    <row r="18" spans="1:7" ht="15">
      <c r="A18" s="64" t="s">
        <v>329</v>
      </c>
      <c r="B18" s="65">
        <v>101524.832</v>
      </c>
      <c r="C18" s="65">
        <v>84091.825</v>
      </c>
      <c r="D18" s="65">
        <v>17433.006999999998</v>
      </c>
      <c r="E18" s="188">
        <v>0.20730917660545478</v>
      </c>
      <c r="F18" s="65"/>
      <c r="G18" s="65">
        <v>169428.3101365108</v>
      </c>
    </row>
    <row r="19" spans="1:7" ht="15">
      <c r="A19" s="64" t="s">
        <v>330</v>
      </c>
      <c r="B19" s="65">
        <v>241115.23</v>
      </c>
      <c r="C19" s="65">
        <v>223045.673</v>
      </c>
      <c r="D19" s="65">
        <v>18069.557</v>
      </c>
      <c r="E19" s="188">
        <v>0.08101281121916228</v>
      </c>
      <c r="F19" s="65"/>
      <c r="G19" s="65">
        <v>402381.81302359735</v>
      </c>
    </row>
    <row r="20" spans="1:7" ht="15">
      <c r="A20" s="64" t="s">
        <v>322</v>
      </c>
      <c r="B20" s="65">
        <v>441.047</v>
      </c>
      <c r="C20" s="65">
        <v>0</v>
      </c>
      <c r="D20" s="65">
        <v>441.047</v>
      </c>
      <c r="E20" s="188" t="s">
        <v>168</v>
      </c>
      <c r="F20" s="65"/>
      <c r="G20" s="65">
        <v>736.0351790661192</v>
      </c>
    </row>
    <row r="21" spans="1:7" ht="15">
      <c r="A21" s="64" t="s">
        <v>331</v>
      </c>
      <c r="B21" s="65">
        <v>144077.786</v>
      </c>
      <c r="C21" s="65">
        <v>248080.88</v>
      </c>
      <c r="D21" s="65">
        <v>-104003.09400000001</v>
      </c>
      <c r="E21" s="188">
        <v>-0.41923059124911205</v>
      </c>
      <c r="F21" s="65"/>
      <c r="G21" s="65">
        <v>240442.21821701544</v>
      </c>
    </row>
    <row r="22" spans="1:7" ht="15">
      <c r="A22" s="64" t="s">
        <v>332</v>
      </c>
      <c r="B22" s="65">
        <v>1285280.554</v>
      </c>
      <c r="C22" s="65">
        <v>1173560.361</v>
      </c>
      <c r="D22" s="65">
        <v>111720.19299999997</v>
      </c>
      <c r="E22" s="188">
        <v>0.09519765383418567</v>
      </c>
      <c r="F22" s="65"/>
      <c r="G22" s="65">
        <v>2144922.6561196223</v>
      </c>
    </row>
    <row r="23" spans="1:7" ht="15">
      <c r="A23" s="64" t="s">
        <v>333</v>
      </c>
      <c r="B23" s="65">
        <v>1422789.006</v>
      </c>
      <c r="C23" s="65">
        <v>1372320.328</v>
      </c>
      <c r="D23" s="65">
        <v>50468.67800000007</v>
      </c>
      <c r="E23" s="188">
        <v>0.03677616440583694</v>
      </c>
      <c r="F23" s="65"/>
      <c r="G23" s="65">
        <v>2374401.7322519273</v>
      </c>
    </row>
    <row r="24" spans="1:7" ht="15">
      <c r="A24" s="64" t="s">
        <v>334</v>
      </c>
      <c r="B24" s="65">
        <v>8310654.936</v>
      </c>
      <c r="C24" s="65">
        <v>7433798.725</v>
      </c>
      <c r="D24" s="65">
        <v>876856.2110000001</v>
      </c>
      <c r="E24" s="188">
        <v>0.11795533393325768</v>
      </c>
      <c r="F24" s="65"/>
      <c r="G24" s="65">
        <v>13869121.417843195</v>
      </c>
    </row>
    <row r="25" spans="1:7" ht="15">
      <c r="A25" s="64" t="s">
        <v>335</v>
      </c>
      <c r="B25" s="65">
        <v>44644.853</v>
      </c>
      <c r="C25" s="65">
        <v>44877.049</v>
      </c>
      <c r="D25" s="65">
        <v>-232.19599999999627</v>
      </c>
      <c r="E25" s="188">
        <v>-0.005174047874671891</v>
      </c>
      <c r="F25" s="65"/>
      <c r="G25" s="65">
        <v>74504.94476152331</v>
      </c>
    </row>
    <row r="26" spans="1:7" ht="15">
      <c r="A26" s="64" t="s">
        <v>336</v>
      </c>
      <c r="B26" s="65">
        <v>274615.529</v>
      </c>
      <c r="C26" s="65">
        <v>210137.767</v>
      </c>
      <c r="D26" s="65">
        <v>64477.76199999999</v>
      </c>
      <c r="E26" s="188">
        <v>0.30683566747904</v>
      </c>
      <c r="F26" s="65"/>
      <c r="G26" s="65">
        <v>458288.32315343275</v>
      </c>
    </row>
    <row r="27" spans="1:7" ht="15">
      <c r="A27" s="22" t="s">
        <v>337</v>
      </c>
      <c r="B27" s="23">
        <v>12340021.813</v>
      </c>
      <c r="C27" s="23">
        <v>11281449.026</v>
      </c>
      <c r="D27" s="75">
        <v>1058572.7869999986</v>
      </c>
      <c r="E27" s="76">
        <v>0.09383305145999767</v>
      </c>
      <c r="F27" s="77"/>
      <c r="G27" s="23">
        <v>20593474.5385668</v>
      </c>
    </row>
    <row r="28" spans="1:7" ht="15">
      <c r="A28" s="64"/>
      <c r="B28" s="65"/>
      <c r="C28" s="65"/>
      <c r="D28" s="65"/>
      <c r="E28" s="188"/>
      <c r="F28" s="65"/>
      <c r="G28" s="65"/>
    </row>
    <row r="29" spans="1:7" ht="15">
      <c r="A29" s="24" t="s">
        <v>338</v>
      </c>
      <c r="B29" s="25">
        <v>15756330.19</v>
      </c>
      <c r="C29" s="25">
        <v>15177664.307</v>
      </c>
      <c r="D29" s="80">
        <v>578665.8829999994</v>
      </c>
      <c r="E29" s="81">
        <v>0.038126148483407715</v>
      </c>
      <c r="F29" s="77"/>
      <c r="G29" s="25">
        <v>26294733.470177896</v>
      </c>
    </row>
  </sheetData>
  <sheetProtection/>
  <mergeCells count="1">
    <mergeCell ref="B2:E2"/>
  </mergeCells>
  <printOptions/>
  <pageMargins left="1.273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G37"/>
  <sheetViews>
    <sheetView showGridLines="0" zoomScalePageLayoutView="0" workbookViewId="0" topLeftCell="A1">
      <selection activeCell="A1" activeCellId="1" sqref="A1:IV16384 A1:IV16384"/>
    </sheetView>
  </sheetViews>
  <sheetFormatPr defaultColWidth="11.421875" defaultRowHeight="15"/>
  <cols>
    <col min="1" max="1" width="46.140625" style="0" bestFit="1" customWidth="1"/>
    <col min="2" max="2" width="10.7109375" style="0" bestFit="1" customWidth="1"/>
    <col min="3" max="3" width="12.7109375" style="0" bestFit="1" customWidth="1"/>
    <col min="4" max="4" width="11.28125" style="0" bestFit="1" customWidth="1"/>
    <col min="5" max="5" width="6.7109375" style="0" bestFit="1" customWidth="1"/>
    <col min="6" max="6" width="1.28515625" style="0" customWidth="1"/>
    <col min="7" max="7" width="15.28125" style="0" bestFit="1" customWidth="1"/>
  </cols>
  <sheetData>
    <row r="1" spans="1:7" ht="15">
      <c r="A1" s="58" t="s">
        <v>47</v>
      </c>
      <c r="B1" s="72"/>
      <c r="C1" s="72"/>
      <c r="D1" s="72"/>
      <c r="E1" s="72"/>
      <c r="F1" s="72"/>
      <c r="G1" s="72"/>
    </row>
    <row r="2" spans="1:7" ht="15" customHeight="1">
      <c r="A2" s="21" t="s">
        <v>48</v>
      </c>
      <c r="B2" s="398" t="s">
        <v>27</v>
      </c>
      <c r="C2" s="398"/>
      <c r="D2" s="398"/>
      <c r="E2" s="398"/>
      <c r="F2" s="84"/>
      <c r="G2" s="2" t="s">
        <v>28</v>
      </c>
    </row>
    <row r="3" spans="1:7" ht="38.25">
      <c r="A3" s="74"/>
      <c r="B3" s="162" t="s">
        <v>287</v>
      </c>
      <c r="C3" s="161" t="s">
        <v>288</v>
      </c>
      <c r="D3" s="186" t="s">
        <v>83</v>
      </c>
      <c r="E3" s="186" t="s">
        <v>84</v>
      </c>
      <c r="G3" s="211" t="s">
        <v>287</v>
      </c>
    </row>
    <row r="4" spans="1:7" ht="15">
      <c r="A4" s="65"/>
      <c r="B4" s="65"/>
      <c r="C4" s="65"/>
      <c r="D4" s="65"/>
      <c r="E4" s="65"/>
      <c r="F4" s="65"/>
      <c r="G4" s="65"/>
    </row>
    <row r="5" spans="1:7" ht="15">
      <c r="A5" s="78" t="s">
        <v>289</v>
      </c>
      <c r="B5" s="26"/>
      <c r="C5" s="26"/>
      <c r="D5" s="79"/>
      <c r="E5" s="77"/>
      <c r="F5" s="77"/>
      <c r="G5" s="26"/>
    </row>
    <row r="6" spans="1:7" ht="15">
      <c r="A6" s="82" t="s">
        <v>290</v>
      </c>
      <c r="B6" s="65">
        <v>636121.823</v>
      </c>
      <c r="C6" s="65">
        <v>906675.205</v>
      </c>
      <c r="D6" s="65">
        <v>-270553.382</v>
      </c>
      <c r="E6" s="188">
        <v>-0.2984016553094115</v>
      </c>
      <c r="F6" s="65"/>
      <c r="G6" s="65">
        <v>1061583.0963585994</v>
      </c>
    </row>
    <row r="7" spans="1:7" ht="15">
      <c r="A7" s="82" t="s">
        <v>291</v>
      </c>
      <c r="B7" s="65">
        <v>1567246.231</v>
      </c>
      <c r="C7" s="65">
        <v>1419592.332</v>
      </c>
      <c r="D7" s="65">
        <v>147653.89899999998</v>
      </c>
      <c r="E7" s="188">
        <v>0.10401147968443661</v>
      </c>
      <c r="F7" s="65"/>
      <c r="G7" s="65">
        <v>2615477.171990254</v>
      </c>
    </row>
    <row r="8" spans="1:7" ht="15">
      <c r="A8" s="82" t="s">
        <v>292</v>
      </c>
      <c r="B8" s="65">
        <v>91296.673</v>
      </c>
      <c r="C8" s="65">
        <v>204412.27</v>
      </c>
      <c r="D8" s="65">
        <v>-113115.597</v>
      </c>
      <c r="E8" s="188">
        <v>-0.5533698980007413</v>
      </c>
      <c r="F8" s="65"/>
      <c r="G8" s="65">
        <v>152359.18861186208</v>
      </c>
    </row>
    <row r="9" spans="1:7" ht="15">
      <c r="A9" s="82" t="s">
        <v>293</v>
      </c>
      <c r="B9" s="65">
        <v>119632.169</v>
      </c>
      <c r="C9" s="65">
        <v>118582.658</v>
      </c>
      <c r="D9" s="65">
        <v>1049.5109999999986</v>
      </c>
      <c r="E9" s="188">
        <v>0.008850459398540372</v>
      </c>
      <c r="F9" s="65"/>
      <c r="G9" s="65">
        <v>199646.48876873267</v>
      </c>
    </row>
    <row r="10" spans="1:7" ht="15">
      <c r="A10" s="82" t="s">
        <v>294</v>
      </c>
      <c r="B10" s="65">
        <v>158037.97</v>
      </c>
      <c r="C10" s="65">
        <v>255148.385</v>
      </c>
      <c r="D10" s="65">
        <v>-97110.41500000001</v>
      </c>
      <c r="E10" s="188">
        <v>-0.3806036828334226</v>
      </c>
      <c r="F10" s="65"/>
      <c r="G10" s="65">
        <v>263739.47798805113</v>
      </c>
    </row>
    <row r="11" spans="1:7" ht="15">
      <c r="A11" s="82" t="s">
        <v>295</v>
      </c>
      <c r="B11" s="65">
        <v>0</v>
      </c>
      <c r="C11" s="65">
        <v>0</v>
      </c>
      <c r="D11" s="65">
        <v>0</v>
      </c>
      <c r="E11" s="188" t="s">
        <v>168</v>
      </c>
      <c r="F11" s="65"/>
      <c r="G11" s="65">
        <v>0</v>
      </c>
    </row>
    <row r="12" spans="1:7" ht="15">
      <c r="A12" s="82" t="s">
        <v>296</v>
      </c>
      <c r="B12" s="65">
        <v>96010.135</v>
      </c>
      <c r="C12" s="65">
        <v>76848.849</v>
      </c>
      <c r="D12" s="65">
        <v>19161.285999999993</v>
      </c>
      <c r="E12" s="188">
        <v>0.24933731928763164</v>
      </c>
      <c r="F12" s="65"/>
      <c r="G12" s="65">
        <v>160225.18440639498</v>
      </c>
    </row>
    <row r="13" spans="1:7" ht="15">
      <c r="A13" s="82" t="s">
        <v>297</v>
      </c>
      <c r="B13" s="65">
        <v>0</v>
      </c>
      <c r="C13" s="65">
        <v>0</v>
      </c>
      <c r="D13" s="65">
        <v>0</v>
      </c>
      <c r="E13" s="188" t="s">
        <v>168</v>
      </c>
      <c r="F13" s="65"/>
      <c r="G13" s="65">
        <v>0</v>
      </c>
    </row>
    <row r="14" spans="1:7" ht="15">
      <c r="A14" s="22" t="s">
        <v>298</v>
      </c>
      <c r="B14" s="23">
        <v>2668345.0009999997</v>
      </c>
      <c r="C14" s="23">
        <v>2981259.6989999996</v>
      </c>
      <c r="D14" s="75">
        <v>-312914.69799999986</v>
      </c>
      <c r="E14" s="76">
        <v>-0.10496056351781781</v>
      </c>
      <c r="F14" s="77"/>
      <c r="G14" s="23">
        <v>4453030.608123894</v>
      </c>
    </row>
    <row r="15" spans="1:7" ht="15">
      <c r="A15" s="65">
        <v>0</v>
      </c>
      <c r="B15" s="65"/>
      <c r="C15" s="65"/>
      <c r="D15" s="65"/>
      <c r="E15" s="188"/>
      <c r="F15" s="65"/>
      <c r="G15" s="65"/>
    </row>
    <row r="16" spans="1:7" ht="15">
      <c r="A16" s="78" t="s">
        <v>299</v>
      </c>
      <c r="B16" s="26"/>
      <c r="C16" s="26"/>
      <c r="D16" s="79"/>
      <c r="E16" s="77"/>
      <c r="F16" s="77"/>
      <c r="G16" s="26"/>
    </row>
    <row r="17" spans="1:7" ht="15">
      <c r="A17" s="82" t="s">
        <v>300</v>
      </c>
      <c r="B17" s="65">
        <v>3504460.765</v>
      </c>
      <c r="C17" s="65">
        <v>2790249.111</v>
      </c>
      <c r="D17" s="65">
        <v>714211.6540000001</v>
      </c>
      <c r="E17" s="188">
        <v>0.25596698559435543</v>
      </c>
      <c r="F17" s="65"/>
      <c r="G17" s="65">
        <v>5848370.823737525</v>
      </c>
    </row>
    <row r="18" spans="1:7" ht="15">
      <c r="A18" s="82" t="s">
        <v>301</v>
      </c>
      <c r="B18" s="65">
        <v>55156.271</v>
      </c>
      <c r="C18" s="65">
        <v>23063.878</v>
      </c>
      <c r="D18" s="65">
        <v>32092.393</v>
      </c>
      <c r="E18" s="188">
        <v>1.391456935386148</v>
      </c>
      <c r="F18" s="65"/>
      <c r="G18" s="65">
        <v>92046.77914622342</v>
      </c>
    </row>
    <row r="19" spans="1:7" ht="15">
      <c r="A19" s="82" t="s">
        <v>292</v>
      </c>
      <c r="B19" s="65">
        <v>0</v>
      </c>
      <c r="C19" s="65">
        <v>0</v>
      </c>
      <c r="D19" s="65">
        <v>0</v>
      </c>
      <c r="E19" s="188" t="s">
        <v>168</v>
      </c>
      <c r="F19" s="65"/>
      <c r="G19" s="65">
        <v>0</v>
      </c>
    </row>
    <row r="20" spans="1:7" ht="15">
      <c r="A20" s="82" t="s">
        <v>302</v>
      </c>
      <c r="B20" s="65">
        <v>205259.627</v>
      </c>
      <c r="C20" s="65">
        <v>193967.353</v>
      </c>
      <c r="D20" s="65">
        <v>11292.274000000005</v>
      </c>
      <c r="E20" s="188">
        <v>0.05821739496543011</v>
      </c>
      <c r="F20" s="65"/>
      <c r="G20" s="65">
        <v>342544.6864256867</v>
      </c>
    </row>
    <row r="21" spans="1:7" ht="15">
      <c r="A21" s="82" t="s">
        <v>303</v>
      </c>
      <c r="B21" s="65">
        <v>501194.558</v>
      </c>
      <c r="C21" s="65">
        <v>395486.89</v>
      </c>
      <c r="D21" s="65">
        <v>105707.668</v>
      </c>
      <c r="E21" s="188">
        <v>0.26728488522084765</v>
      </c>
      <c r="F21" s="65"/>
      <c r="G21" s="65">
        <v>836411.598411268</v>
      </c>
    </row>
    <row r="22" spans="1:7" ht="15">
      <c r="A22" s="82" t="s">
        <v>304</v>
      </c>
      <c r="B22" s="65">
        <v>253608.78</v>
      </c>
      <c r="C22" s="65">
        <v>238514.991</v>
      </c>
      <c r="D22" s="65">
        <v>15093.78899999999</v>
      </c>
      <c r="E22" s="188">
        <v>0.06328234941006282</v>
      </c>
      <c r="F22" s="65"/>
      <c r="G22" s="65">
        <v>423231.5009512366</v>
      </c>
    </row>
    <row r="23" spans="1:7" ht="15">
      <c r="A23" s="82" t="s">
        <v>305</v>
      </c>
      <c r="B23" s="65">
        <v>52146.795</v>
      </c>
      <c r="C23" s="65">
        <v>47657.524</v>
      </c>
      <c r="D23" s="65">
        <v>4489.271000000001</v>
      </c>
      <c r="E23" s="188">
        <v>0.09419857817204269</v>
      </c>
      <c r="F23" s="65"/>
      <c r="G23" s="65">
        <v>87024.45679383198</v>
      </c>
    </row>
    <row r="24" spans="1:7" ht="15">
      <c r="A24" s="22" t="s">
        <v>306</v>
      </c>
      <c r="B24" s="23">
        <v>4571826.796</v>
      </c>
      <c r="C24" s="23">
        <v>3688939.7470000004</v>
      </c>
      <c r="D24" s="75">
        <v>882887.0489999996</v>
      </c>
      <c r="E24" s="76">
        <v>0.2393335509797904</v>
      </c>
      <c r="F24" s="77"/>
      <c r="G24" s="23">
        <v>7629629.845465772</v>
      </c>
    </row>
    <row r="25" spans="1:7" ht="15">
      <c r="A25" s="65">
        <v>0</v>
      </c>
      <c r="B25" s="65"/>
      <c r="C25" s="65"/>
      <c r="D25" s="65"/>
      <c r="E25" s="188"/>
      <c r="F25" s="65"/>
      <c r="G25" s="65"/>
    </row>
    <row r="26" spans="1:7" ht="15">
      <c r="A26" s="90" t="s">
        <v>307</v>
      </c>
      <c r="B26" s="73"/>
      <c r="C26" s="73"/>
      <c r="D26" s="73"/>
      <c r="E26" s="73"/>
      <c r="F26" s="73"/>
      <c r="G26" s="73"/>
    </row>
    <row r="27" spans="1:7" ht="15">
      <c r="A27" s="64" t="s">
        <v>308</v>
      </c>
      <c r="B27" s="65">
        <v>5669280.725</v>
      </c>
      <c r="C27" s="65">
        <v>5669280.725</v>
      </c>
      <c r="D27" s="65">
        <v>0</v>
      </c>
      <c r="E27" s="188">
        <v>0</v>
      </c>
      <c r="F27" s="65"/>
      <c r="G27" s="65">
        <v>9461100.639164247</v>
      </c>
    </row>
    <row r="28" spans="1:7" ht="15">
      <c r="A28" s="64" t="s">
        <v>309</v>
      </c>
      <c r="B28" s="65">
        <v>2915396.629</v>
      </c>
      <c r="C28" s="65">
        <v>2813634.297</v>
      </c>
      <c r="D28" s="65">
        <v>101762.3320000004</v>
      </c>
      <c r="E28" s="188">
        <v>0.036167575902988934</v>
      </c>
      <c r="F28" s="65"/>
      <c r="G28" s="65">
        <v>4865319.2967524445</v>
      </c>
    </row>
    <row r="29" spans="1:7" ht="15">
      <c r="A29" s="64" t="s">
        <v>310</v>
      </c>
      <c r="B29" s="65">
        <v>158759.648</v>
      </c>
      <c r="C29" s="65">
        <v>158759.648</v>
      </c>
      <c r="D29" s="65">
        <v>0</v>
      </c>
      <c r="E29" s="188">
        <v>0</v>
      </c>
      <c r="F29" s="65"/>
      <c r="G29" s="65">
        <v>264943.8403257568</v>
      </c>
    </row>
    <row r="30" spans="1:7" ht="15">
      <c r="A30" s="64" t="s">
        <v>311</v>
      </c>
      <c r="B30" s="65">
        <v>0</v>
      </c>
      <c r="C30" s="65">
        <v>0</v>
      </c>
      <c r="D30" s="65">
        <v>0</v>
      </c>
      <c r="E30" s="188" t="s">
        <v>168</v>
      </c>
      <c r="F30" s="65"/>
      <c r="G30" s="65">
        <v>0</v>
      </c>
    </row>
    <row r="31" spans="1:7" ht="15">
      <c r="A31" s="64" t="s">
        <v>312</v>
      </c>
      <c r="B31" s="65">
        <v>-2461735.399</v>
      </c>
      <c r="C31" s="65">
        <v>-2473120.417</v>
      </c>
      <c r="D31" s="65">
        <v>11385.01799999969</v>
      </c>
      <c r="E31" s="188">
        <v>0.004603503299612965</v>
      </c>
      <c r="F31" s="65"/>
      <c r="G31" s="65">
        <v>-4108233.0346116615</v>
      </c>
    </row>
    <row r="32" spans="1:7" ht="15">
      <c r="A32" s="65">
        <v>0</v>
      </c>
      <c r="B32" s="65"/>
      <c r="C32" s="65"/>
      <c r="D32" s="65"/>
      <c r="E32" s="188"/>
      <c r="F32" s="65"/>
      <c r="G32" s="65"/>
    </row>
    <row r="33" spans="1:7" ht="15">
      <c r="A33" s="83" t="s">
        <v>313</v>
      </c>
      <c r="B33" s="65">
        <v>6281701.603</v>
      </c>
      <c r="C33" s="65">
        <v>6168554.253</v>
      </c>
      <c r="D33" s="68">
        <v>113147.35000000056</v>
      </c>
      <c r="E33" s="189">
        <v>0.018342604337956946</v>
      </c>
      <c r="F33" s="68"/>
      <c r="G33" s="68">
        <v>10483130.741630787</v>
      </c>
    </row>
    <row r="34" spans="1:7" ht="15">
      <c r="A34" s="83" t="s">
        <v>314</v>
      </c>
      <c r="B34" s="65">
        <v>2234456.79</v>
      </c>
      <c r="C34" s="65">
        <v>2338910.608</v>
      </c>
      <c r="D34" s="68">
        <v>-104453.81799999997</v>
      </c>
      <c r="E34" s="189">
        <v>-0.04465917493500032</v>
      </c>
      <c r="F34" s="68"/>
      <c r="G34" s="68">
        <v>3728942.2749574445</v>
      </c>
    </row>
    <row r="35" spans="1:7" ht="15">
      <c r="A35" s="22" t="s">
        <v>315</v>
      </c>
      <c r="B35" s="23">
        <v>8516158.393</v>
      </c>
      <c r="C35" s="23">
        <v>8507464.861</v>
      </c>
      <c r="D35" s="75">
        <v>8693.531999999657</v>
      </c>
      <c r="E35" s="76">
        <v>0.0010218710440818425</v>
      </c>
      <c r="F35" s="77"/>
      <c r="G35" s="23">
        <v>14212073.01658823</v>
      </c>
    </row>
    <row r="36" spans="1:7" ht="15">
      <c r="A36" s="65">
        <v>0</v>
      </c>
      <c r="B36" s="65"/>
      <c r="C36" s="65"/>
      <c r="D36" s="65"/>
      <c r="E36" s="188"/>
      <c r="F36" s="65"/>
      <c r="G36" s="65"/>
    </row>
    <row r="37" spans="1:7" ht="15">
      <c r="A37" s="24" t="s">
        <v>316</v>
      </c>
      <c r="B37" s="25">
        <v>15756330.19</v>
      </c>
      <c r="C37" s="25">
        <v>15177664.307</v>
      </c>
      <c r="D37" s="80">
        <v>578665.8829999994</v>
      </c>
      <c r="E37" s="81">
        <v>0.038126148483407715</v>
      </c>
      <c r="F37" s="77"/>
      <c r="G37" s="25">
        <v>26294733.470177896</v>
      </c>
    </row>
  </sheetData>
  <sheetProtection/>
  <mergeCells count="1">
    <mergeCell ref="B2:E2"/>
  </mergeCells>
  <printOptions/>
  <pageMargins left="0.7" right="0.7" top="1.315" bottom="0.75" header="0.3" footer="0.3"/>
  <pageSetup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I63"/>
  <sheetViews>
    <sheetView showGridLines="0" zoomScale="85" zoomScaleNormal="85" zoomScalePageLayoutView="0" workbookViewId="0" topLeftCell="A1">
      <selection activeCell="A1" activeCellId="1" sqref="A1:IV16384 A1:IV16384"/>
    </sheetView>
  </sheetViews>
  <sheetFormatPr defaultColWidth="11.421875" defaultRowHeight="15"/>
  <cols>
    <col min="1" max="1" width="30.7109375" style="0" customWidth="1"/>
    <col min="2" max="2" width="12.57421875" style="0" bestFit="1" customWidth="1"/>
    <col min="3" max="6" width="14.140625" style="0" bestFit="1" customWidth="1"/>
    <col min="7" max="7" width="14.140625" style="0" customWidth="1"/>
    <col min="8" max="8" width="16.00390625" style="0" customWidth="1"/>
    <col min="9" max="9" width="15.57421875" style="0" bestFit="1" customWidth="1"/>
  </cols>
  <sheetData>
    <row r="1" spans="1:9" ht="17.25" thickBot="1">
      <c r="A1" s="164" t="s">
        <v>49</v>
      </c>
      <c r="B1" s="171"/>
      <c r="C1" s="50"/>
      <c r="D1" s="50"/>
      <c r="E1" s="50"/>
      <c r="F1" s="51"/>
      <c r="G1" s="51"/>
      <c r="H1" s="50"/>
      <c r="I1" s="50"/>
    </row>
    <row r="2" spans="1:8" ht="16.5" thickBot="1">
      <c r="A2" s="52" t="s">
        <v>28</v>
      </c>
      <c r="B2" s="53">
        <v>2014</v>
      </c>
      <c r="C2" s="53">
        <v>2015</v>
      </c>
      <c r="D2" s="53">
        <v>2016</v>
      </c>
      <c r="E2" s="53">
        <v>2017</v>
      </c>
      <c r="F2" s="53">
        <v>2018</v>
      </c>
      <c r="G2" s="53" t="s">
        <v>277</v>
      </c>
      <c r="H2" s="53" t="s">
        <v>3</v>
      </c>
    </row>
    <row r="3" spans="1:8" ht="15.75">
      <c r="A3" s="54" t="s">
        <v>0</v>
      </c>
      <c r="B3" s="168">
        <v>28511.220547759985</v>
      </c>
      <c r="C3" s="168">
        <v>222471.08423796855</v>
      </c>
      <c r="D3" s="168">
        <v>400720.97733699315</v>
      </c>
      <c r="E3" s="168">
        <v>16719.36420980615</v>
      </c>
      <c r="F3" s="168">
        <v>17218.968786954138</v>
      </c>
      <c r="G3" s="168">
        <v>1251384.3246148648</v>
      </c>
      <c r="H3" s="168">
        <v>1937025.9397343467</v>
      </c>
    </row>
    <row r="4" spans="1:8" ht="15.75">
      <c r="A4" s="55" t="s">
        <v>278</v>
      </c>
      <c r="B4" s="169">
        <v>2392.692682718889</v>
      </c>
      <c r="C4" s="169">
        <v>4990.780627212978</v>
      </c>
      <c r="D4" s="169">
        <v>387031.60268397053</v>
      </c>
      <c r="E4" s="169">
        <v>5581.221167791197</v>
      </c>
      <c r="F4" s="169">
        <v>5902.14138493919</v>
      </c>
      <c r="G4" s="169">
        <v>24318.863877598145</v>
      </c>
      <c r="H4" s="169">
        <v>430217.3024242309</v>
      </c>
    </row>
    <row r="5" spans="1:8" ht="15.75">
      <c r="A5" s="55" t="s">
        <v>4</v>
      </c>
      <c r="B5" s="169">
        <v>1.2192783952471546</v>
      </c>
      <c r="C5" s="169">
        <v>0</v>
      </c>
      <c r="D5" s="169">
        <v>0</v>
      </c>
      <c r="E5" s="169">
        <v>0</v>
      </c>
      <c r="F5" s="169">
        <v>0</v>
      </c>
      <c r="G5" s="169">
        <v>0</v>
      </c>
      <c r="H5" s="169">
        <v>1.2192783952471546</v>
      </c>
    </row>
    <row r="6" spans="1:8" ht="16.5" thickBot="1">
      <c r="A6" s="56" t="s">
        <v>13</v>
      </c>
      <c r="B6" s="170">
        <v>26117.30858664585</v>
      </c>
      <c r="C6" s="170">
        <v>217480.30361075557</v>
      </c>
      <c r="D6" s="170">
        <v>13689.374653022596</v>
      </c>
      <c r="E6" s="170">
        <v>11138.143042014952</v>
      </c>
      <c r="F6" s="170">
        <v>11316.82740201495</v>
      </c>
      <c r="G6" s="170">
        <v>1227065.4607372666</v>
      </c>
      <c r="H6" s="170">
        <v>1506807.4180317204</v>
      </c>
    </row>
    <row r="7" spans="1:8" ht="15.75">
      <c r="A7" s="54" t="s">
        <v>1</v>
      </c>
      <c r="B7" s="168">
        <v>186350.6177428736</v>
      </c>
      <c r="C7" s="168">
        <v>165218.4799903986</v>
      </c>
      <c r="D7" s="168">
        <v>18925.233676886586</v>
      </c>
      <c r="E7" s="168">
        <v>882.4930747330961</v>
      </c>
      <c r="F7" s="168">
        <v>0</v>
      </c>
      <c r="G7" s="168">
        <v>98283.10287069988</v>
      </c>
      <c r="H7" s="168">
        <v>469659.9273555918</v>
      </c>
    </row>
    <row r="8" spans="1:8" ht="15.75">
      <c r="A8" s="55" t="s">
        <v>5</v>
      </c>
      <c r="B8" s="169">
        <v>3169.8209856572853</v>
      </c>
      <c r="C8" s="169">
        <v>9282.325029655989</v>
      </c>
      <c r="D8" s="169">
        <v>0</v>
      </c>
      <c r="E8" s="169">
        <v>0</v>
      </c>
      <c r="F8" s="169">
        <v>0</v>
      </c>
      <c r="G8" s="169">
        <v>98283.10287069988</v>
      </c>
      <c r="H8" s="169">
        <v>110735.24888601316</v>
      </c>
    </row>
    <row r="9" spans="1:8" ht="15.75">
      <c r="A9" s="55" t="s">
        <v>279</v>
      </c>
      <c r="B9" s="169">
        <v>143078.1545116647</v>
      </c>
      <c r="C9" s="169">
        <v>11217.724295900889</v>
      </c>
      <c r="D9" s="169">
        <v>6729.189329774616</v>
      </c>
      <c r="E9" s="169">
        <v>307.16685883748517</v>
      </c>
      <c r="F9" s="169">
        <v>0</v>
      </c>
      <c r="G9" s="169">
        <v>0</v>
      </c>
      <c r="H9" s="169">
        <v>161332.2349961777</v>
      </c>
    </row>
    <row r="10" spans="1:8" ht="15.75">
      <c r="A10" s="55" t="s">
        <v>280</v>
      </c>
      <c r="B10" s="169">
        <v>1174.3772241992885</v>
      </c>
      <c r="C10" s="169">
        <v>0</v>
      </c>
      <c r="D10" s="169">
        <v>0</v>
      </c>
      <c r="E10" s="169">
        <v>0</v>
      </c>
      <c r="F10" s="169">
        <v>0</v>
      </c>
      <c r="G10" s="169">
        <v>0</v>
      </c>
      <c r="H10" s="169">
        <v>1174.3772241992885</v>
      </c>
    </row>
    <row r="11" spans="1:8" ht="15.75">
      <c r="A11" s="55" t="s">
        <v>281</v>
      </c>
      <c r="B11" s="169">
        <v>37864.991</v>
      </c>
      <c r="C11" s="169">
        <v>119815.49630011864</v>
      </c>
      <c r="D11" s="169">
        <v>0</v>
      </c>
      <c r="E11" s="169">
        <v>0</v>
      </c>
      <c r="F11" s="169">
        <v>0</v>
      </c>
      <c r="G11" s="169">
        <v>0</v>
      </c>
      <c r="H11" s="169">
        <v>157680.48730011864</v>
      </c>
    </row>
    <row r="12" spans="1:8" ht="15.75">
      <c r="A12" s="55" t="s">
        <v>23</v>
      </c>
      <c r="B12" s="169">
        <v>0</v>
      </c>
      <c r="C12" s="169">
        <v>0</v>
      </c>
      <c r="D12" s="169">
        <v>0</v>
      </c>
      <c r="E12" s="169">
        <v>0</v>
      </c>
      <c r="F12" s="169">
        <v>0</v>
      </c>
      <c r="G12" s="169">
        <v>0</v>
      </c>
      <c r="H12" s="169">
        <v>0</v>
      </c>
    </row>
    <row r="13" spans="1:8" ht="15.75">
      <c r="A13" s="55" t="s">
        <v>282</v>
      </c>
      <c r="B13" s="169">
        <v>1063.2740213523132</v>
      </c>
      <c r="C13" s="169">
        <v>24628.317364723072</v>
      </c>
      <c r="D13" s="169">
        <v>12196.044347111969</v>
      </c>
      <c r="E13" s="169">
        <v>575.326215895611</v>
      </c>
      <c r="F13" s="169">
        <v>0</v>
      </c>
      <c r="G13" s="169">
        <v>0</v>
      </c>
      <c r="H13" s="169">
        <v>38462.96194908297</v>
      </c>
    </row>
    <row r="14" spans="1:8" ht="16.5" thickBot="1">
      <c r="A14" s="55" t="s">
        <v>283</v>
      </c>
      <c r="B14" s="169">
        <v>0</v>
      </c>
      <c r="C14" s="169">
        <v>274.6170000000001</v>
      </c>
      <c r="D14" s="169">
        <v>0</v>
      </c>
      <c r="E14" s="169">
        <v>0</v>
      </c>
      <c r="F14" s="169">
        <v>0</v>
      </c>
      <c r="G14" s="169">
        <v>0</v>
      </c>
      <c r="H14" s="169">
        <v>274.6170000000001</v>
      </c>
    </row>
    <row r="15" spans="1:8" ht="15.75">
      <c r="A15" s="54" t="s">
        <v>21</v>
      </c>
      <c r="B15" s="168">
        <v>19791.658319313683</v>
      </c>
      <c r="C15" s="168">
        <v>98198.02789830591</v>
      </c>
      <c r="D15" s="168">
        <v>139468.4305400763</v>
      </c>
      <c r="E15" s="168">
        <v>99867.23897725416</v>
      </c>
      <c r="F15" s="168">
        <v>85647.82969816758</v>
      </c>
      <c r="G15" s="168">
        <v>366389.5561416077</v>
      </c>
      <c r="H15" s="168">
        <v>809362.7415747253</v>
      </c>
    </row>
    <row r="16" spans="1:8" ht="15.75">
      <c r="A16" s="55" t="s">
        <v>6</v>
      </c>
      <c r="B16" s="169">
        <v>980.207672890733</v>
      </c>
      <c r="C16" s="169">
        <v>49477.6200726141</v>
      </c>
      <c r="D16" s="169">
        <v>31103.022714384508</v>
      </c>
      <c r="E16" s="169">
        <v>37690.17980636238</v>
      </c>
      <c r="F16" s="169">
        <v>38035.9612724758</v>
      </c>
      <c r="G16" s="169">
        <v>281984.78561549104</v>
      </c>
      <c r="H16" s="169">
        <v>439271.7771542185</v>
      </c>
    </row>
    <row r="17" spans="1:8" ht="15.75">
      <c r="A17" s="55" t="s">
        <v>153</v>
      </c>
      <c r="B17" s="169">
        <v>16107.036171578948</v>
      </c>
      <c r="C17" s="169">
        <v>37902.749926315795</v>
      </c>
      <c r="D17" s="169">
        <v>97547.7499263158</v>
      </c>
      <c r="E17" s="169">
        <v>51359.40127151578</v>
      </c>
      <c r="F17" s="169">
        <v>36794.21052631578</v>
      </c>
      <c r="G17" s="169">
        <v>45876.125937249766</v>
      </c>
      <c r="H17" s="169">
        <v>285587.27375929186</v>
      </c>
    </row>
    <row r="18" spans="1:8" ht="16.5" thickBot="1">
      <c r="A18" s="55" t="s">
        <v>24</v>
      </c>
      <c r="B18" s="169">
        <v>2704.414474844</v>
      </c>
      <c r="C18" s="169">
        <v>10817.657899376</v>
      </c>
      <c r="D18" s="169">
        <v>10817.657899376</v>
      </c>
      <c r="E18" s="169">
        <v>10817.657899376</v>
      </c>
      <c r="F18" s="169">
        <v>10817.657899376</v>
      </c>
      <c r="G18" s="169">
        <v>38528.6445888669</v>
      </c>
      <c r="H18" s="169">
        <v>84503.6906612149</v>
      </c>
    </row>
    <row r="19" spans="1:8" ht="15.75">
      <c r="A19" s="54" t="s">
        <v>20</v>
      </c>
      <c r="B19" s="168">
        <v>30198.417119543046</v>
      </c>
      <c r="C19" s="168">
        <v>131774.6695756834</v>
      </c>
      <c r="D19" s="168">
        <v>221113.8782374541</v>
      </c>
      <c r="E19" s="168">
        <v>301573.6330314158</v>
      </c>
      <c r="F19" s="168">
        <v>266041.5471644227</v>
      </c>
      <c r="G19" s="168">
        <v>222774.59937984493</v>
      </c>
      <c r="H19" s="168">
        <v>1173476.744508364</v>
      </c>
    </row>
    <row r="20" spans="1:8" ht="15.75">
      <c r="A20" s="55" t="s">
        <v>184</v>
      </c>
      <c r="B20" s="169">
        <v>0</v>
      </c>
      <c r="C20" s="169">
        <v>0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</row>
    <row r="21" spans="1:8" ht="15.75">
      <c r="A21" s="55" t="s">
        <v>7</v>
      </c>
      <c r="B21" s="169">
        <v>11282.01205630355</v>
      </c>
      <c r="C21" s="169">
        <v>46305.644345165245</v>
      </c>
      <c r="D21" s="169">
        <v>93812.88971032231</v>
      </c>
      <c r="E21" s="169">
        <v>92663.13175438598</v>
      </c>
      <c r="F21" s="169">
        <v>92433.35148510811</v>
      </c>
      <c r="G21" s="169">
        <v>58717.49957568339</v>
      </c>
      <c r="H21" s="169">
        <v>395214.5289269686</v>
      </c>
    </row>
    <row r="22" spans="1:8" ht="15.75">
      <c r="A22" s="55" t="s">
        <v>8</v>
      </c>
      <c r="B22" s="169">
        <v>11255.85794369645</v>
      </c>
      <c r="C22" s="169">
        <v>68529.3315503876</v>
      </c>
      <c r="D22" s="169">
        <v>118672.81911872706</v>
      </c>
      <c r="E22" s="169">
        <v>199654.20559771525</v>
      </c>
      <c r="F22" s="169">
        <v>170815.21022439818</v>
      </c>
      <c r="G22" s="169">
        <v>160575.10026519786</v>
      </c>
      <c r="H22" s="169">
        <v>729502.5247001224</v>
      </c>
    </row>
    <row r="23" spans="1:8" ht="15.75">
      <c r="A23" s="55" t="s">
        <v>9</v>
      </c>
      <c r="B23" s="169">
        <v>0</v>
      </c>
      <c r="C23" s="169">
        <v>0</v>
      </c>
      <c r="D23" s="169">
        <v>0</v>
      </c>
      <c r="E23" s="169">
        <v>0</v>
      </c>
      <c r="F23" s="169">
        <v>0</v>
      </c>
      <c r="G23" s="169">
        <v>0</v>
      </c>
      <c r="H23" s="169">
        <v>0</v>
      </c>
    </row>
    <row r="24" spans="1:8" ht="15.75">
      <c r="A24" s="55" t="s">
        <v>10</v>
      </c>
      <c r="B24" s="169">
        <v>79.93253773969808</v>
      </c>
      <c r="C24" s="169">
        <v>959.1904528763772</v>
      </c>
      <c r="D24" s="169">
        <v>959.1904528763772</v>
      </c>
      <c r="E24" s="169">
        <v>959.1904528763772</v>
      </c>
      <c r="F24" s="169">
        <v>959.1904528763772</v>
      </c>
      <c r="G24" s="169">
        <v>1438.7855365157077</v>
      </c>
      <c r="H24" s="169">
        <v>5355.479885760914</v>
      </c>
    </row>
    <row r="25" spans="1:8" ht="15.75">
      <c r="A25" s="55" t="s">
        <v>181</v>
      </c>
      <c r="B25" s="169">
        <v>7580.614581803346</v>
      </c>
      <c r="C25" s="169">
        <v>15980.503227254185</v>
      </c>
      <c r="D25" s="169">
        <v>7668.978955528358</v>
      </c>
      <c r="E25" s="169">
        <v>8297.105226438187</v>
      </c>
      <c r="F25" s="169">
        <v>1833.7950020399835</v>
      </c>
      <c r="G25" s="169">
        <v>2043.2140024479804</v>
      </c>
      <c r="H25" s="169">
        <v>43404.21099551204</v>
      </c>
    </row>
    <row r="26" spans="1:8" ht="15.75">
      <c r="A26" s="55" t="s">
        <v>284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</row>
    <row r="27" spans="1:8" ht="16.5" thickBot="1">
      <c r="A27" s="55" t="s">
        <v>285</v>
      </c>
      <c r="B27" s="169">
        <v>0</v>
      </c>
      <c r="C27" s="169">
        <v>0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</row>
    <row r="28" spans="1:8" ht="15.75">
      <c r="A28" s="54" t="s">
        <v>2</v>
      </c>
      <c r="B28" s="168">
        <v>0</v>
      </c>
      <c r="C28" s="168">
        <v>123244.9913235526</v>
      </c>
      <c r="D28" s="168">
        <v>81506.02092847845</v>
      </c>
      <c r="E28" s="168">
        <v>296856.10243433504</v>
      </c>
      <c r="F28" s="168">
        <v>256609.2180677157</v>
      </c>
      <c r="G28" s="168">
        <v>1616270.9680795472</v>
      </c>
      <c r="H28" s="168">
        <v>2374487.300833629</v>
      </c>
    </row>
    <row r="29" spans="1:8" ht="15.75">
      <c r="A29" s="55" t="s">
        <v>11</v>
      </c>
      <c r="B29" s="169">
        <v>0</v>
      </c>
      <c r="C29" s="169">
        <v>0</v>
      </c>
      <c r="D29" s="169">
        <v>71482.0949676605</v>
      </c>
      <c r="E29" s="169">
        <v>193001.65641268337</v>
      </c>
      <c r="F29" s="169">
        <v>128993.13771888311</v>
      </c>
      <c r="G29" s="169">
        <v>186514.04006941157</v>
      </c>
      <c r="H29" s="169">
        <v>579990.9291686385</v>
      </c>
    </row>
    <row r="30" spans="1:8" ht="16.5" thickBot="1">
      <c r="A30" s="55" t="s">
        <v>157</v>
      </c>
      <c r="B30" s="170">
        <v>0</v>
      </c>
      <c r="C30" s="170">
        <v>123244.9913235526</v>
      </c>
      <c r="D30" s="170">
        <v>10023.92596081795</v>
      </c>
      <c r="E30" s="170">
        <v>103854.44602165167</v>
      </c>
      <c r="F30" s="170">
        <v>127616.0803488326</v>
      </c>
      <c r="G30" s="170">
        <v>1429756.9280101357</v>
      </c>
      <c r="H30" s="170">
        <v>1794496.3716649904</v>
      </c>
    </row>
    <row r="31" spans="1:8" ht="16.5" thickBot="1">
      <c r="A31" s="52" t="s">
        <v>3</v>
      </c>
      <c r="B31" s="163">
        <v>264851.91372949036</v>
      </c>
      <c r="C31" s="163">
        <v>740907.2530259091</v>
      </c>
      <c r="D31" s="163">
        <v>861734.5407198886</v>
      </c>
      <c r="E31" s="163">
        <v>715898.8317275443</v>
      </c>
      <c r="F31" s="163">
        <v>625517.56371726</v>
      </c>
      <c r="G31" s="163">
        <v>3555102.5510865645</v>
      </c>
      <c r="H31" s="163">
        <v>6764012.654006656</v>
      </c>
    </row>
    <row r="32" spans="1:8" ht="23.25">
      <c r="A32" s="57"/>
      <c r="B32" s="331"/>
      <c r="C32" s="329"/>
      <c r="D32" s="329"/>
      <c r="E32" s="329"/>
      <c r="F32" s="329"/>
      <c r="G32" s="329"/>
      <c r="H32" s="329"/>
    </row>
    <row r="33" spans="1:8" ht="16.5" thickBot="1">
      <c r="A33" s="58" t="s">
        <v>286</v>
      </c>
      <c r="B33" s="329"/>
      <c r="C33" s="329"/>
      <c r="D33" s="329"/>
      <c r="E33" s="329"/>
      <c r="F33" s="329"/>
      <c r="G33" s="329"/>
      <c r="H33" s="329"/>
    </row>
    <row r="34" spans="1:8" ht="16.5" thickBot="1">
      <c r="A34" s="52" t="s">
        <v>27</v>
      </c>
      <c r="B34" s="330">
        <v>2014</v>
      </c>
      <c r="C34" s="330">
        <v>2015</v>
      </c>
      <c r="D34" s="330">
        <v>2016</v>
      </c>
      <c r="E34" s="330">
        <v>2017</v>
      </c>
      <c r="F34" s="330">
        <v>2018</v>
      </c>
      <c r="G34" s="330" t="s">
        <v>277</v>
      </c>
      <c r="H34" s="330" t="s">
        <v>3</v>
      </c>
    </row>
    <row r="35" spans="1:9" ht="15.75">
      <c r="A35" s="54" t="s">
        <v>0</v>
      </c>
      <c r="B35" s="168">
        <v>17084.493576628738</v>
      </c>
      <c r="C35" s="168">
        <v>133309.12309707553</v>
      </c>
      <c r="D35" s="168">
        <v>240120.02403987304</v>
      </c>
      <c r="E35" s="168">
        <v>10018.57742180004</v>
      </c>
      <c r="F35" s="168">
        <v>10317.950476518661</v>
      </c>
      <c r="G35" s="168">
        <v>749854.5149957193</v>
      </c>
      <c r="H35" s="168">
        <v>1160704.6836076153</v>
      </c>
      <c r="I35" s="261"/>
    </row>
    <row r="36" spans="1:8" ht="15.75">
      <c r="A36" s="55" t="s">
        <v>278</v>
      </c>
      <c r="B36" s="169">
        <v>1433.7493093388127</v>
      </c>
      <c r="C36" s="169">
        <v>2990.575567438561</v>
      </c>
      <c r="D36" s="169">
        <v>231917.07696028883</v>
      </c>
      <c r="E36" s="169">
        <v>3344.3793481638413</v>
      </c>
      <c r="F36" s="169">
        <v>3536.6811606832616</v>
      </c>
      <c r="G36" s="169">
        <v>14572.34961273436</v>
      </c>
      <c r="H36" s="169">
        <v>257794.81195864768</v>
      </c>
    </row>
    <row r="37" spans="1:8" ht="15.75">
      <c r="A37" s="55" t="s">
        <v>4</v>
      </c>
      <c r="B37" s="169">
        <v>0.7306159999999999</v>
      </c>
      <c r="C37" s="169">
        <v>0</v>
      </c>
      <c r="D37" s="169">
        <v>0</v>
      </c>
      <c r="E37" s="169">
        <v>0</v>
      </c>
      <c r="F37" s="169">
        <v>0</v>
      </c>
      <c r="G37" s="169">
        <v>0</v>
      </c>
      <c r="H37" s="169">
        <v>0.7306159999999999</v>
      </c>
    </row>
    <row r="38" spans="1:8" ht="16.5" thickBot="1">
      <c r="A38" s="56" t="s">
        <v>13</v>
      </c>
      <c r="B38" s="169">
        <v>15650.013651289926</v>
      </c>
      <c r="C38" s="169">
        <v>130318.54752963697</v>
      </c>
      <c r="D38" s="169">
        <v>8202.9470795842</v>
      </c>
      <c r="E38" s="169">
        <v>6674.198073636199</v>
      </c>
      <c r="F38" s="169">
        <v>6781.269315835399</v>
      </c>
      <c r="G38" s="169">
        <v>735282.1653829849</v>
      </c>
      <c r="H38" s="169">
        <v>902909.1410329676</v>
      </c>
    </row>
    <row r="39" spans="1:8" ht="15.75">
      <c r="A39" s="54" t="s">
        <v>1</v>
      </c>
      <c r="B39" s="168">
        <v>111665.01716388472</v>
      </c>
      <c r="C39" s="168">
        <v>99002.21757984665</v>
      </c>
      <c r="D39" s="168">
        <v>11340.37852386398</v>
      </c>
      <c r="E39" s="168">
        <v>528.8075002415659</v>
      </c>
      <c r="F39" s="168">
        <v>0</v>
      </c>
      <c r="G39" s="168">
        <v>58893.20090218078</v>
      </c>
      <c r="H39" s="168">
        <v>281429.6216700177</v>
      </c>
    </row>
    <row r="40" spans="1:8" ht="15.75">
      <c r="A40" s="55" t="s">
        <v>5</v>
      </c>
      <c r="B40" s="169">
        <v>1899.4201310255585</v>
      </c>
      <c r="C40" s="169">
        <v>5562.154804270462</v>
      </c>
      <c r="D40" s="169">
        <v>0</v>
      </c>
      <c r="E40" s="169">
        <v>0</v>
      </c>
      <c r="F40" s="169">
        <v>0</v>
      </c>
      <c r="G40" s="169">
        <v>58893.20090218078</v>
      </c>
      <c r="H40" s="169">
        <v>66354.7758374768</v>
      </c>
    </row>
    <row r="41" spans="1:8" ht="15.75">
      <c r="A41" s="55" t="s">
        <v>279</v>
      </c>
      <c r="B41" s="169">
        <v>85735.29174647972</v>
      </c>
      <c r="C41" s="169">
        <v>6721.884752589732</v>
      </c>
      <c r="D41" s="169">
        <v>4032.2648301875456</v>
      </c>
      <c r="E41" s="169">
        <v>184.06052515259788</v>
      </c>
      <c r="F41" s="169">
        <v>0</v>
      </c>
      <c r="G41" s="169">
        <v>0</v>
      </c>
      <c r="H41" s="169">
        <v>96673.50185440961</v>
      </c>
    </row>
    <row r="42" spans="1:8" ht="15.75">
      <c r="A42" s="55" t="s">
        <v>280</v>
      </c>
      <c r="B42" s="169">
        <v>703.7103202846977</v>
      </c>
      <c r="C42" s="169">
        <v>0</v>
      </c>
      <c r="D42" s="169">
        <v>0</v>
      </c>
      <c r="E42" s="169">
        <v>0</v>
      </c>
      <c r="F42" s="169">
        <v>0</v>
      </c>
      <c r="G42" s="169">
        <v>0</v>
      </c>
      <c r="H42" s="169">
        <v>703.7103202846977</v>
      </c>
    </row>
    <row r="43" spans="1:8" ht="15.75">
      <c r="A43" s="55" t="s">
        <v>281</v>
      </c>
      <c r="B43" s="169">
        <v>22689.459907020002</v>
      </c>
      <c r="C43" s="169">
        <v>71795.84169295708</v>
      </c>
      <c r="D43" s="169">
        <v>0</v>
      </c>
      <c r="E43" s="169">
        <v>0</v>
      </c>
      <c r="F43" s="169">
        <v>0</v>
      </c>
      <c r="G43" s="169">
        <v>0</v>
      </c>
      <c r="H43" s="169">
        <v>94485.30159997709</v>
      </c>
    </row>
    <row r="44" spans="1:8" ht="15.75">
      <c r="A44" s="55" t="s">
        <v>23</v>
      </c>
      <c r="B44" s="169">
        <v>0</v>
      </c>
      <c r="C44" s="169">
        <v>0</v>
      </c>
      <c r="D44" s="169">
        <v>0</v>
      </c>
      <c r="E44" s="169">
        <v>0</v>
      </c>
      <c r="F44" s="169">
        <v>0</v>
      </c>
      <c r="G44" s="169">
        <v>0</v>
      </c>
      <c r="H44" s="169">
        <v>0</v>
      </c>
    </row>
    <row r="45" spans="1:8" ht="15.75">
      <c r="A45" s="55" t="s">
        <v>282</v>
      </c>
      <c r="B45" s="169">
        <v>637.1350590747331</v>
      </c>
      <c r="C45" s="169">
        <v>14757.780331289361</v>
      </c>
      <c r="D45" s="169">
        <v>7308.113693676434</v>
      </c>
      <c r="E45" s="169">
        <v>344.746975088968</v>
      </c>
      <c r="F45" s="169">
        <v>0</v>
      </c>
      <c r="G45" s="169">
        <v>0</v>
      </c>
      <c r="H45" s="169">
        <v>23047.776059129497</v>
      </c>
    </row>
    <row r="46" spans="1:8" ht="16.5" thickBot="1">
      <c r="A46" s="55" t="s">
        <v>283</v>
      </c>
      <c r="B46" s="169">
        <v>0</v>
      </c>
      <c r="C46" s="169">
        <v>164.55599874000004</v>
      </c>
      <c r="D46" s="169">
        <v>0</v>
      </c>
      <c r="E46" s="169">
        <v>0</v>
      </c>
      <c r="F46" s="169">
        <v>0</v>
      </c>
      <c r="G46" s="169">
        <v>0</v>
      </c>
      <c r="H46" s="169">
        <v>164.55599874000004</v>
      </c>
    </row>
    <row r="47" spans="1:8" ht="15.75">
      <c r="A47" s="54" t="s">
        <v>21</v>
      </c>
      <c r="B47" s="168">
        <v>11859.557498099146</v>
      </c>
      <c r="C47" s="168">
        <v>58842.22227722286</v>
      </c>
      <c r="D47" s="168">
        <v>83572.27294822452</v>
      </c>
      <c r="E47" s="168">
        <v>59842.446939950234</v>
      </c>
      <c r="F47" s="168">
        <v>51321.892511735976</v>
      </c>
      <c r="G47" s="168">
        <v>219547.94983117416</v>
      </c>
      <c r="H47" s="168">
        <v>484986.34200640686</v>
      </c>
    </row>
    <row r="48" spans="1:8" ht="15.75">
      <c r="A48" s="55" t="s">
        <v>6</v>
      </c>
      <c r="B48" s="169">
        <v>587.3600417495851</v>
      </c>
      <c r="C48" s="169">
        <v>29647.979499911828</v>
      </c>
      <c r="D48" s="169">
        <v>18637.553270913486</v>
      </c>
      <c r="E48" s="169">
        <v>22584.709543568464</v>
      </c>
      <c r="F48" s="169">
        <v>22791.90871369295</v>
      </c>
      <c r="G48" s="169">
        <v>168970.92323651453</v>
      </c>
      <c r="H48" s="169">
        <v>263220.4343063508</v>
      </c>
    </row>
    <row r="49" spans="1:8" ht="15.75">
      <c r="A49" s="55" t="s">
        <v>153</v>
      </c>
      <c r="B49" s="169">
        <v>9651.658214733538</v>
      </c>
      <c r="C49" s="169">
        <v>22712.08581084695</v>
      </c>
      <c r="D49" s="169">
        <v>58452.562710846956</v>
      </c>
      <c r="E49" s="169">
        <v>30775.580429917685</v>
      </c>
      <c r="F49" s="169">
        <v>22047.826831578943</v>
      </c>
      <c r="G49" s="169">
        <v>27489.892184118806</v>
      </c>
      <c r="H49" s="169">
        <v>171129.60618204286</v>
      </c>
    </row>
    <row r="50" spans="1:8" ht="16.5" thickBot="1">
      <c r="A50" s="55" t="s">
        <v>24</v>
      </c>
      <c r="B50" s="169">
        <v>1620.5392416160216</v>
      </c>
      <c r="C50" s="169">
        <v>6482.1569664640865</v>
      </c>
      <c r="D50" s="169">
        <v>6482.1569664640865</v>
      </c>
      <c r="E50" s="169">
        <v>6482.1569664640865</v>
      </c>
      <c r="F50" s="169">
        <v>6482.1569664640865</v>
      </c>
      <c r="G50" s="169">
        <v>23087.134410540824</v>
      </c>
      <c r="H50" s="169">
        <v>50636.30151801319</v>
      </c>
    </row>
    <row r="51" spans="1:8" ht="15.75">
      <c r="A51" s="54" t="s">
        <v>20</v>
      </c>
      <c r="B51" s="168">
        <v>18095.495506372587</v>
      </c>
      <c r="C51" s="168">
        <v>78962.017503141</v>
      </c>
      <c r="D51" s="168">
        <v>132495.85811744726</v>
      </c>
      <c r="E51" s="168">
        <v>180708.952385085</v>
      </c>
      <c r="F51" s="168">
        <v>159417.41589186538</v>
      </c>
      <c r="G51" s="168">
        <v>133490.9954403907</v>
      </c>
      <c r="H51" s="168">
        <v>703170.734844302</v>
      </c>
    </row>
    <row r="52" spans="1:8" ht="15.75">
      <c r="A52" s="55" t="s">
        <v>184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69">
        <v>0</v>
      </c>
      <c r="H52" s="169">
        <v>0</v>
      </c>
    </row>
    <row r="53" spans="1:8" ht="15.75">
      <c r="A53" s="55" t="s">
        <v>7</v>
      </c>
      <c r="B53" s="169">
        <v>6760.407264378215</v>
      </c>
      <c r="C53" s="169">
        <v>27747.268204509917</v>
      </c>
      <c r="D53" s="169">
        <v>56214.559772219334</v>
      </c>
      <c r="E53" s="169">
        <v>55525.60180986317</v>
      </c>
      <c r="F53" s="169">
        <v>55387.912876906485</v>
      </c>
      <c r="G53" s="169">
        <v>35184.700095741005</v>
      </c>
      <c r="H53" s="169">
        <v>236820.45002361812</v>
      </c>
    </row>
    <row r="54" spans="1:8" ht="15.75">
      <c r="A54" s="55" t="s">
        <v>8</v>
      </c>
      <c r="B54" s="169">
        <v>6744.735197021787</v>
      </c>
      <c r="C54" s="169">
        <v>41064.146051623255</v>
      </c>
      <c r="D54" s="169">
        <v>71111.12667232363</v>
      </c>
      <c r="E54" s="169">
        <v>119636.79307826294</v>
      </c>
      <c r="F54" s="169">
        <v>102355.89027066389</v>
      </c>
      <c r="G54" s="169">
        <v>96219.81158091188</v>
      </c>
      <c r="H54" s="169">
        <v>437132.5028508074</v>
      </c>
    </row>
    <row r="55" spans="1:8" ht="15.75">
      <c r="A55" s="55" t="s">
        <v>9</v>
      </c>
      <c r="B55" s="169">
        <v>0</v>
      </c>
      <c r="C55" s="169">
        <v>0</v>
      </c>
      <c r="D55" s="169">
        <v>0</v>
      </c>
      <c r="E55" s="169">
        <v>0</v>
      </c>
      <c r="F55" s="169">
        <v>0</v>
      </c>
      <c r="G55" s="169">
        <v>0</v>
      </c>
      <c r="H55" s="169">
        <v>0</v>
      </c>
    </row>
    <row r="56" spans="1:8" ht="15.75">
      <c r="A56" s="55" t="s">
        <v>10</v>
      </c>
      <c r="B56" s="169">
        <v>47.897175264381886</v>
      </c>
      <c r="C56" s="169">
        <v>574.7661031725828</v>
      </c>
      <c r="D56" s="169">
        <v>574.7661031725828</v>
      </c>
      <c r="E56" s="169">
        <v>574.7661031725828</v>
      </c>
      <c r="F56" s="169">
        <v>574.7661031725828</v>
      </c>
      <c r="G56" s="169">
        <v>862.1490691909424</v>
      </c>
      <c r="H56" s="169">
        <v>3209.110657145655</v>
      </c>
    </row>
    <row r="57" spans="1:8" ht="15.75">
      <c r="A57" s="55" t="s">
        <v>181</v>
      </c>
      <c r="B57" s="169">
        <v>4542.455869708201</v>
      </c>
      <c r="C57" s="169">
        <v>9575.837143835251</v>
      </c>
      <c r="D57" s="169">
        <v>4595.405569731703</v>
      </c>
      <c r="E57" s="169">
        <v>4971.79139378629</v>
      </c>
      <c r="F57" s="169">
        <v>1098.846641122399</v>
      </c>
      <c r="G57" s="169">
        <v>1224.3346945468788</v>
      </c>
      <c r="H57" s="169">
        <v>26008.671312730727</v>
      </c>
    </row>
    <row r="58" spans="1:8" ht="15.75">
      <c r="A58" s="55" t="s">
        <v>284</v>
      </c>
      <c r="B58" s="169">
        <v>0</v>
      </c>
      <c r="C58" s="169">
        <v>0</v>
      </c>
      <c r="D58" s="169">
        <v>0</v>
      </c>
      <c r="E58" s="169">
        <v>0</v>
      </c>
      <c r="F58" s="169">
        <v>0</v>
      </c>
      <c r="G58" s="169">
        <v>0</v>
      </c>
      <c r="H58" s="169">
        <v>0</v>
      </c>
    </row>
    <row r="59" spans="1:8" ht="16.5" thickBot="1">
      <c r="A59" s="55" t="s">
        <v>285</v>
      </c>
      <c r="B59" s="169">
        <v>0</v>
      </c>
      <c r="C59" s="169">
        <v>0</v>
      </c>
      <c r="D59" s="169">
        <v>0</v>
      </c>
      <c r="E59" s="169">
        <v>0</v>
      </c>
      <c r="F59" s="169">
        <v>0</v>
      </c>
      <c r="G59" s="169">
        <v>0</v>
      </c>
      <c r="H59" s="169">
        <v>0</v>
      </c>
    </row>
    <row r="60" spans="1:8" ht="15.75">
      <c r="A60" s="54" t="s">
        <v>2</v>
      </c>
      <c r="B60" s="168">
        <v>0</v>
      </c>
      <c r="C60" s="168">
        <v>73850.8637008992</v>
      </c>
      <c r="D60" s="168">
        <v>48840.03786076285</v>
      </c>
      <c r="E60" s="168">
        <v>177882.11370070226</v>
      </c>
      <c r="F60" s="168">
        <v>153765.37565053662</v>
      </c>
      <c r="G60" s="168">
        <v>968501.8894926263</v>
      </c>
      <c r="H60" s="168">
        <v>1422840.2804055272</v>
      </c>
    </row>
    <row r="61" spans="1:8" ht="15.75">
      <c r="A61" s="55" t="s">
        <v>11</v>
      </c>
      <c r="B61" s="169">
        <v>0</v>
      </c>
      <c r="C61" s="169">
        <v>0</v>
      </c>
      <c r="D61" s="169">
        <v>42833.50094652152</v>
      </c>
      <c r="E61" s="169">
        <v>115650.45255560814</v>
      </c>
      <c r="F61" s="169">
        <v>77295.26798390914</v>
      </c>
      <c r="G61" s="169">
        <v>111762.9430903928</v>
      </c>
      <c r="H61" s="169">
        <v>347542.16457643156</v>
      </c>
    </row>
    <row r="62" spans="1:8" ht="16.5" thickBot="1">
      <c r="A62" s="55" t="s">
        <v>157</v>
      </c>
      <c r="B62" s="170">
        <v>0</v>
      </c>
      <c r="C62" s="170">
        <v>73850.8637008992</v>
      </c>
      <c r="D62" s="170">
        <v>6006.536914241333</v>
      </c>
      <c r="E62" s="170">
        <v>62231.66114509412</v>
      </c>
      <c r="F62" s="170">
        <v>76470.10766662747</v>
      </c>
      <c r="G62" s="170">
        <v>856738.9464022334</v>
      </c>
      <c r="H62" s="170">
        <v>1075298.1158290957</v>
      </c>
    </row>
    <row r="63" spans="1:9" ht="16.5" thickBot="1">
      <c r="A63" s="52" t="s">
        <v>3</v>
      </c>
      <c r="B63" s="163">
        <v>158704.5637449852</v>
      </c>
      <c r="C63" s="163">
        <v>443966.4441581852</v>
      </c>
      <c r="D63" s="163">
        <v>516368.57149017166</v>
      </c>
      <c r="E63" s="163">
        <v>428980.8979477791</v>
      </c>
      <c r="F63" s="163">
        <v>374822.6345306566</v>
      </c>
      <c r="G63" s="163">
        <v>2130288.550662091</v>
      </c>
      <c r="H63" s="163">
        <v>4053131.662533869</v>
      </c>
      <c r="I63" s="21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H15"/>
  <sheetViews>
    <sheetView showGridLines="0" zoomScalePageLayoutView="0" workbookViewId="0" topLeftCell="A1">
      <selection activeCell="L17" sqref="L17"/>
    </sheetView>
  </sheetViews>
  <sheetFormatPr defaultColWidth="11.421875" defaultRowHeight="15"/>
  <cols>
    <col min="1" max="1" width="28.7109375" style="0" customWidth="1"/>
    <col min="2" max="2" width="27.7109375" style="0" bestFit="1" customWidth="1"/>
    <col min="3" max="8" width="10.421875" style="0" customWidth="1"/>
  </cols>
  <sheetData>
    <row r="1" spans="1:6" ht="15">
      <c r="A1" s="165" t="s">
        <v>50</v>
      </c>
      <c r="B1" s="84"/>
      <c r="C1" s="84"/>
      <c r="D1" s="84"/>
      <c r="E1" s="84"/>
      <c r="F1" s="84"/>
    </row>
    <row r="2" spans="1:8" ht="15">
      <c r="A2" s="399" t="s">
        <v>255</v>
      </c>
      <c r="B2" s="399"/>
      <c r="C2" s="325" t="s">
        <v>256</v>
      </c>
      <c r="D2" s="326">
        <v>41883</v>
      </c>
      <c r="E2" s="326">
        <v>41609</v>
      </c>
      <c r="F2" s="326">
        <v>41518</v>
      </c>
      <c r="G2" s="325" t="s">
        <v>257</v>
      </c>
      <c r="H2" s="325" t="s">
        <v>258</v>
      </c>
    </row>
    <row r="3" spans="1:8" ht="15">
      <c r="A3" s="300" t="s">
        <v>259</v>
      </c>
      <c r="B3" s="301" t="s">
        <v>260</v>
      </c>
      <c r="C3" s="302" t="s">
        <v>261</v>
      </c>
      <c r="D3" s="303">
        <v>1.28</v>
      </c>
      <c r="E3" s="303">
        <v>1.31</v>
      </c>
      <c r="F3" s="303">
        <v>0</v>
      </c>
      <c r="G3" s="303">
        <v>-0.030000000000000027</v>
      </c>
      <c r="H3" s="304">
        <v>-0.022900763358778664</v>
      </c>
    </row>
    <row r="4" spans="1:8" ht="15">
      <c r="A4" s="305"/>
      <c r="B4" s="306" t="s">
        <v>262</v>
      </c>
      <c r="C4" s="302" t="s">
        <v>261</v>
      </c>
      <c r="D4" s="303">
        <v>1.23</v>
      </c>
      <c r="E4" s="303">
        <v>1.27</v>
      </c>
      <c r="F4" s="303">
        <v>0</v>
      </c>
      <c r="G4" s="303">
        <v>-0.040000000000000036</v>
      </c>
      <c r="H4" s="304">
        <v>-0.03149606299212604</v>
      </c>
    </row>
    <row r="5" spans="1:8" ht="15">
      <c r="A5" s="307"/>
      <c r="B5" s="308" t="s">
        <v>263</v>
      </c>
      <c r="C5" s="309" t="s">
        <v>264</v>
      </c>
      <c r="D5" s="310">
        <v>747963</v>
      </c>
      <c r="E5" s="310">
        <v>914956</v>
      </c>
      <c r="F5" s="310">
        <v>0</v>
      </c>
      <c r="G5" s="310">
        <v>-166993</v>
      </c>
      <c r="H5" s="311" t="s">
        <v>265</v>
      </c>
    </row>
    <row r="6" spans="1:8" ht="15">
      <c r="A6" s="300" t="s">
        <v>266</v>
      </c>
      <c r="B6" s="312" t="s">
        <v>266</v>
      </c>
      <c r="C6" s="302" t="s">
        <v>261</v>
      </c>
      <c r="D6" s="303">
        <v>0.85</v>
      </c>
      <c r="E6" s="303">
        <v>0.78</v>
      </c>
      <c r="F6" s="303">
        <v>0</v>
      </c>
      <c r="G6" s="303">
        <v>0.06999999999999995</v>
      </c>
      <c r="H6" s="304">
        <v>0.08974358974358965</v>
      </c>
    </row>
    <row r="7" spans="1:8" ht="15">
      <c r="A7" s="300"/>
      <c r="B7" s="301" t="s">
        <v>267</v>
      </c>
      <c r="C7" s="302" t="s">
        <v>268</v>
      </c>
      <c r="D7" s="313">
        <v>0.3685</v>
      </c>
      <c r="E7" s="313">
        <v>0.447</v>
      </c>
      <c r="F7" s="303">
        <v>0</v>
      </c>
      <c r="G7" s="313">
        <v>-0.07850000000000001</v>
      </c>
      <c r="H7" s="304">
        <v>-0.1756152125279642</v>
      </c>
    </row>
    <row r="8" spans="1:8" ht="15">
      <c r="A8" s="300"/>
      <c r="B8" s="301" t="s">
        <v>269</v>
      </c>
      <c r="C8" s="302" t="s">
        <v>268</v>
      </c>
      <c r="D8" s="313">
        <v>0.6315</v>
      </c>
      <c r="E8" s="313">
        <v>0.553</v>
      </c>
      <c r="F8" s="303">
        <v>0</v>
      </c>
      <c r="G8" s="313">
        <v>0.0784999999999999</v>
      </c>
      <c r="H8" s="304">
        <v>0.14195298372513543</v>
      </c>
    </row>
    <row r="9" spans="1:8" ht="15">
      <c r="A9" s="314"/>
      <c r="B9" s="315" t="s">
        <v>270</v>
      </c>
      <c r="C9" s="309" t="s">
        <v>261</v>
      </c>
      <c r="D9" s="316">
        <v>3.491</v>
      </c>
      <c r="E9" s="334">
        <v>0</v>
      </c>
      <c r="F9" s="316">
        <v>5.26</v>
      </c>
      <c r="G9" s="316">
        <v>-1.7689999999999997</v>
      </c>
      <c r="H9" s="317">
        <v>-0.3363117870722433</v>
      </c>
    </row>
    <row r="10" spans="1:8" ht="15">
      <c r="A10" s="300" t="s">
        <v>271</v>
      </c>
      <c r="B10" s="301" t="s">
        <v>272</v>
      </c>
      <c r="C10" s="302" t="s">
        <v>268</v>
      </c>
      <c r="D10" s="313">
        <v>0.2192740124658709</v>
      </c>
      <c r="E10" s="333">
        <v>0</v>
      </c>
      <c r="F10" s="313">
        <v>0.2718559341497849</v>
      </c>
      <c r="G10" s="318">
        <v>-0.052581921683913985</v>
      </c>
      <c r="H10" s="304">
        <v>-0.19341833331084413</v>
      </c>
    </row>
    <row r="11" spans="1:8" ht="15">
      <c r="A11" s="300"/>
      <c r="B11" s="312" t="s">
        <v>273</v>
      </c>
      <c r="C11" s="302" t="s">
        <v>268</v>
      </c>
      <c r="D11" s="313">
        <v>0.0744</v>
      </c>
      <c r="E11" s="333">
        <v>0</v>
      </c>
      <c r="F11" s="313">
        <v>0.1166</v>
      </c>
      <c r="G11" s="318">
        <v>-0.0422</v>
      </c>
      <c r="H11" s="304">
        <v>-0.36192109777015435</v>
      </c>
    </row>
    <row r="12" spans="1:8" ht="15">
      <c r="A12" s="308"/>
      <c r="B12" s="308" t="s">
        <v>274</v>
      </c>
      <c r="C12" s="309" t="s">
        <v>268</v>
      </c>
      <c r="D12" s="319">
        <v>0.0558</v>
      </c>
      <c r="E12" s="334">
        <v>0</v>
      </c>
      <c r="F12" s="319">
        <v>0.0787</v>
      </c>
      <c r="G12" s="320">
        <v>-0.022900000000000004</v>
      </c>
      <c r="H12" s="317">
        <v>-0.29097839898348155</v>
      </c>
    </row>
    <row r="13" spans="1:8" ht="15">
      <c r="A13" s="321"/>
      <c r="B13" s="321"/>
      <c r="C13" s="321"/>
      <c r="D13" s="322"/>
      <c r="E13" s="322"/>
      <c r="F13" s="322"/>
      <c r="G13" s="321"/>
      <c r="H13" s="321"/>
    </row>
    <row r="14" spans="1:8" ht="15">
      <c r="A14" s="323" t="s">
        <v>275</v>
      </c>
      <c r="B14" s="321"/>
      <c r="C14" s="321"/>
      <c r="D14" s="322"/>
      <c r="E14" s="322"/>
      <c r="F14" s="322"/>
      <c r="G14" s="321"/>
      <c r="H14" s="321"/>
    </row>
    <row r="15" spans="1:8" ht="15">
      <c r="A15" s="323" t="s">
        <v>276</v>
      </c>
      <c r="B15" s="321"/>
      <c r="C15" s="321"/>
      <c r="D15" s="321"/>
      <c r="E15" s="324"/>
      <c r="F15" s="321"/>
      <c r="G15" s="321"/>
      <c r="H15" s="321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G78"/>
  <sheetViews>
    <sheetView showGridLines="0" zoomScalePageLayoutView="0" workbookViewId="0" topLeftCell="A1">
      <selection activeCell="A1" activeCellId="1" sqref="A1:IV16384 A1:IV16384"/>
    </sheetView>
  </sheetViews>
  <sheetFormatPr defaultColWidth="11.421875" defaultRowHeight="15"/>
  <cols>
    <col min="1" max="1" width="54.57421875" style="0" customWidth="1"/>
    <col min="2" max="2" width="14.57421875" style="0" customWidth="1"/>
    <col min="3" max="4" width="15.7109375" style="0" customWidth="1"/>
    <col min="5" max="5" width="13.140625" style="0" customWidth="1"/>
    <col min="6" max="6" width="1.28515625" style="0" customWidth="1"/>
    <col min="7" max="7" width="16.28125" style="0" customWidth="1"/>
  </cols>
  <sheetData>
    <row r="1" spans="1:7" ht="15">
      <c r="A1" s="58" t="s">
        <v>52</v>
      </c>
      <c r="B1" s="190"/>
      <c r="C1" s="190"/>
      <c r="D1" s="190"/>
      <c r="E1" s="190"/>
      <c r="F1" s="190"/>
      <c r="G1" s="190"/>
    </row>
    <row r="2" spans="1:7" ht="15">
      <c r="A2" s="27" t="s">
        <v>195</v>
      </c>
      <c r="B2" s="400" t="s">
        <v>27</v>
      </c>
      <c r="C2" s="400"/>
      <c r="D2" s="400"/>
      <c r="E2" s="400"/>
      <c r="F2" s="191"/>
      <c r="G2" s="2" t="s">
        <v>28</v>
      </c>
    </row>
    <row r="3" spans="1:7" ht="15">
      <c r="A3" s="28"/>
      <c r="B3" s="160" t="s">
        <v>81</v>
      </c>
      <c r="C3" s="160" t="s">
        <v>82</v>
      </c>
      <c r="D3" s="160" t="s">
        <v>83</v>
      </c>
      <c r="E3" s="160" t="s">
        <v>84</v>
      </c>
      <c r="F3" s="335">
        <v>0</v>
      </c>
      <c r="G3" s="160" t="s">
        <v>81</v>
      </c>
    </row>
    <row r="4" spans="1:7" ht="15">
      <c r="A4" s="86"/>
      <c r="B4" s="336"/>
      <c r="C4" s="336"/>
      <c r="D4" s="192"/>
      <c r="E4" s="292"/>
      <c r="F4" s="292"/>
      <c r="G4" s="336"/>
    </row>
    <row r="5" spans="1:7" ht="15">
      <c r="A5" s="86" t="s">
        <v>196</v>
      </c>
      <c r="B5" s="337"/>
      <c r="C5" s="337"/>
      <c r="D5" s="193"/>
      <c r="E5" s="293"/>
      <c r="F5" s="293"/>
      <c r="G5" s="338"/>
    </row>
    <row r="6" spans="1:7" ht="15">
      <c r="A6" s="214" t="s">
        <v>197</v>
      </c>
      <c r="B6" s="337">
        <v>5694994.707</v>
      </c>
      <c r="C6" s="337">
        <v>5109538.765</v>
      </c>
      <c r="D6" s="193">
        <v>585455.9420000007</v>
      </c>
      <c r="E6" s="293">
        <v>0.11458097666473048</v>
      </c>
      <c r="F6" s="293">
        <v>0</v>
      </c>
      <c r="G6" s="338">
        <v>10149696.501514882</v>
      </c>
    </row>
    <row r="7" spans="1:7" ht="15">
      <c r="A7" s="214" t="s">
        <v>198</v>
      </c>
      <c r="B7" s="337">
        <v>40223.962</v>
      </c>
      <c r="C7" s="337">
        <v>77742.261</v>
      </c>
      <c r="D7" s="193">
        <v>-37518.299</v>
      </c>
      <c r="E7" s="293">
        <v>-0.48259850584999064</v>
      </c>
      <c r="F7" s="293">
        <v>0</v>
      </c>
      <c r="G7" s="338">
        <v>71687.6884690786</v>
      </c>
    </row>
    <row r="8" spans="1:7" ht="15">
      <c r="A8" s="214" t="s">
        <v>199</v>
      </c>
      <c r="B8" s="337">
        <v>0</v>
      </c>
      <c r="C8" s="337">
        <v>0</v>
      </c>
      <c r="D8" s="193">
        <v>0</v>
      </c>
      <c r="E8" s="293" t="s">
        <v>168</v>
      </c>
      <c r="F8" s="293">
        <v>0</v>
      </c>
      <c r="G8" s="338">
        <v>0</v>
      </c>
    </row>
    <row r="9" spans="1:7" ht="15">
      <c r="A9" s="214" t="s">
        <v>200</v>
      </c>
      <c r="B9" s="337">
        <v>9380.593</v>
      </c>
      <c r="C9" s="337">
        <v>74183.266</v>
      </c>
      <c r="D9" s="193">
        <v>-64802.673</v>
      </c>
      <c r="E9" s="293">
        <v>-0.8735483956718757</v>
      </c>
      <c r="F9" s="293">
        <v>0</v>
      </c>
      <c r="G9" s="338">
        <v>16718.21956870433</v>
      </c>
    </row>
    <row r="10" spans="1:7" ht="15">
      <c r="A10" s="214" t="s">
        <v>201</v>
      </c>
      <c r="B10" s="337">
        <v>554264.698</v>
      </c>
      <c r="C10" s="337">
        <v>383414.391</v>
      </c>
      <c r="D10" s="193">
        <v>170850.30699999997</v>
      </c>
      <c r="E10" s="293">
        <v>0.4456022283211586</v>
      </c>
      <c r="F10" s="293">
        <v>0</v>
      </c>
      <c r="G10" s="338">
        <v>987818.0324362859</v>
      </c>
    </row>
    <row r="11" spans="1:7" ht="15">
      <c r="A11" s="86" t="s">
        <v>202</v>
      </c>
      <c r="B11" s="337">
        <v>0</v>
      </c>
      <c r="C11" s="337">
        <v>0</v>
      </c>
      <c r="D11" s="193">
        <v>0</v>
      </c>
      <c r="E11" s="293">
        <v>0</v>
      </c>
      <c r="F11" s="293">
        <v>0</v>
      </c>
      <c r="G11" s="338">
        <v>0</v>
      </c>
    </row>
    <row r="12" spans="1:7" ht="15">
      <c r="A12" s="214" t="s">
        <v>203</v>
      </c>
      <c r="B12" s="337">
        <v>-3369500.385</v>
      </c>
      <c r="C12" s="337">
        <v>-2848779.97</v>
      </c>
      <c r="D12" s="193">
        <v>-520720.4149999996</v>
      </c>
      <c r="E12" s="293">
        <v>-0.18278716520181076</v>
      </c>
      <c r="F12" s="293">
        <v>0</v>
      </c>
      <c r="G12" s="338">
        <v>-6005169.105328818</v>
      </c>
    </row>
    <row r="13" spans="1:7" ht="15">
      <c r="A13" s="214" t="s">
        <v>204</v>
      </c>
      <c r="B13" s="337">
        <v>0</v>
      </c>
      <c r="C13" s="337">
        <v>0</v>
      </c>
      <c r="D13" s="193">
        <v>0</v>
      </c>
      <c r="E13" s="293" t="s">
        <v>168</v>
      </c>
      <c r="F13" s="293">
        <v>0</v>
      </c>
      <c r="G13" s="338">
        <v>0</v>
      </c>
    </row>
    <row r="14" spans="1:7" ht="15">
      <c r="A14" s="214" t="s">
        <v>205</v>
      </c>
      <c r="B14" s="337">
        <v>-358632.066</v>
      </c>
      <c r="C14" s="337">
        <v>-330199.654</v>
      </c>
      <c r="D14" s="193">
        <v>-28432.41200000001</v>
      </c>
      <c r="E14" s="293">
        <v>-0.08610672862788649</v>
      </c>
      <c r="F14" s="293">
        <v>0</v>
      </c>
      <c r="G14" s="338">
        <v>-639158.9128497593</v>
      </c>
    </row>
    <row r="15" spans="1:7" ht="15">
      <c r="A15" s="214" t="s">
        <v>206</v>
      </c>
      <c r="B15" s="337">
        <v>-13827.015</v>
      </c>
      <c r="C15" s="337">
        <v>-9671.759</v>
      </c>
      <c r="D15" s="193">
        <v>-4155.255999999999</v>
      </c>
      <c r="E15" s="293">
        <v>-0.4296277440329106</v>
      </c>
      <c r="F15" s="293">
        <v>0</v>
      </c>
      <c r="G15" s="338">
        <v>-24642.69292461237</v>
      </c>
    </row>
    <row r="16" spans="1:7" ht="15">
      <c r="A16" s="214" t="s">
        <v>207</v>
      </c>
      <c r="B16" s="337">
        <v>-1068528.529</v>
      </c>
      <c r="C16" s="337">
        <v>-905533.734</v>
      </c>
      <c r="D16" s="193">
        <v>-162994.79500000004</v>
      </c>
      <c r="E16" s="293">
        <v>-0.1799985896494498</v>
      </c>
      <c r="F16" s="293">
        <v>0</v>
      </c>
      <c r="G16" s="338">
        <v>-1904345.9793263234</v>
      </c>
    </row>
    <row r="17" spans="1:7" ht="15">
      <c r="A17" s="214" t="s">
        <v>208</v>
      </c>
      <c r="B17" s="337">
        <v>0</v>
      </c>
      <c r="C17" s="337">
        <v>0</v>
      </c>
      <c r="D17" s="193">
        <v>0</v>
      </c>
      <c r="E17" s="293" t="s">
        <v>168</v>
      </c>
      <c r="F17" s="293">
        <v>0</v>
      </c>
      <c r="G17" s="338">
        <v>0</v>
      </c>
    </row>
    <row r="18" spans="1:7" ht="15">
      <c r="A18" s="214" t="s">
        <v>209</v>
      </c>
      <c r="B18" s="337">
        <v>0</v>
      </c>
      <c r="C18" s="337">
        <v>0</v>
      </c>
      <c r="D18" s="193">
        <v>0</v>
      </c>
      <c r="E18" s="293" t="s">
        <v>168</v>
      </c>
      <c r="F18" s="293">
        <v>0</v>
      </c>
      <c r="G18" s="338">
        <v>0</v>
      </c>
    </row>
    <row r="19" spans="1:7" ht="15">
      <c r="A19" s="214" t="s">
        <v>210</v>
      </c>
      <c r="B19" s="337">
        <v>0</v>
      </c>
      <c r="C19" s="337">
        <v>0</v>
      </c>
      <c r="D19" s="193">
        <v>0</v>
      </c>
      <c r="E19" s="293">
        <v>0</v>
      </c>
      <c r="F19" s="293">
        <v>0</v>
      </c>
      <c r="G19" s="338">
        <v>0</v>
      </c>
    </row>
    <row r="20" spans="1:7" ht="15">
      <c r="A20" s="214" t="s">
        <v>211</v>
      </c>
      <c r="B20" s="337">
        <v>0</v>
      </c>
      <c r="C20" s="337">
        <v>0</v>
      </c>
      <c r="D20" s="193">
        <v>0</v>
      </c>
      <c r="E20" s="293" t="s">
        <v>168</v>
      </c>
      <c r="F20" s="293">
        <v>0</v>
      </c>
      <c r="G20" s="338">
        <v>0</v>
      </c>
    </row>
    <row r="21" spans="1:7" ht="15">
      <c r="A21" s="214" t="s">
        <v>212</v>
      </c>
      <c r="B21" s="337">
        <v>-361758.821</v>
      </c>
      <c r="C21" s="337">
        <v>-333633.976</v>
      </c>
      <c r="D21" s="193">
        <v>-28124.844999999972</v>
      </c>
      <c r="E21" s="293">
        <v>-0.08429850381904741</v>
      </c>
      <c r="F21" s="293">
        <v>0</v>
      </c>
      <c r="G21" s="338">
        <v>-644731.4578506505</v>
      </c>
    </row>
    <row r="22" spans="1:7" ht="15">
      <c r="A22" s="214" t="s">
        <v>213</v>
      </c>
      <c r="B22" s="337">
        <v>-175330.27</v>
      </c>
      <c r="C22" s="337">
        <v>-178760.306</v>
      </c>
      <c r="D22" s="193">
        <v>3430.036000000022</v>
      </c>
      <c r="E22" s="293">
        <v>0.01918790629056107</v>
      </c>
      <c r="F22" s="293">
        <v>0</v>
      </c>
      <c r="G22" s="338">
        <v>-312475.9757618963</v>
      </c>
    </row>
    <row r="23" spans="1:7" ht="15">
      <c r="A23" s="45" t="s">
        <v>214</v>
      </c>
      <c r="B23" s="339">
        <v>951286.8740000008</v>
      </c>
      <c r="C23" s="339">
        <v>1038299.2839999987</v>
      </c>
      <c r="D23" s="339">
        <v>-87012.40999999794</v>
      </c>
      <c r="E23" s="88">
        <v>-0.08380282192316146</v>
      </c>
      <c r="F23" s="89">
        <v>0</v>
      </c>
      <c r="G23" s="339">
        <v>1695396.3179468913</v>
      </c>
    </row>
    <row r="24" spans="1:7" ht="15">
      <c r="A24" s="87"/>
      <c r="B24" s="337"/>
      <c r="C24" s="337"/>
      <c r="D24" s="193"/>
      <c r="E24" s="293"/>
      <c r="F24" s="293"/>
      <c r="G24" s="338"/>
    </row>
    <row r="25" spans="1:7" ht="15">
      <c r="A25" s="215" t="s">
        <v>215</v>
      </c>
      <c r="B25" s="337"/>
      <c r="C25" s="337"/>
      <c r="D25" s="193"/>
      <c r="E25" s="293"/>
      <c r="F25" s="293"/>
      <c r="G25" s="338"/>
    </row>
    <row r="26" spans="1:7" ht="15">
      <c r="A26" s="214" t="s">
        <v>216</v>
      </c>
      <c r="B26" s="337">
        <v>0</v>
      </c>
      <c r="C26" s="337">
        <v>0</v>
      </c>
      <c r="D26" s="193">
        <v>0</v>
      </c>
      <c r="E26" s="293" t="s">
        <v>168</v>
      </c>
      <c r="F26" s="293">
        <v>0</v>
      </c>
      <c r="G26" s="338">
        <v>0</v>
      </c>
    </row>
    <row r="27" spans="1:7" ht="15">
      <c r="A27" s="214" t="s">
        <v>217</v>
      </c>
      <c r="B27" s="337">
        <v>-37654.761</v>
      </c>
      <c r="C27" s="337">
        <v>0</v>
      </c>
      <c r="D27" s="193">
        <v>-37654.761</v>
      </c>
      <c r="E27" s="293" t="s">
        <v>168</v>
      </c>
      <c r="F27" s="293">
        <v>0</v>
      </c>
      <c r="G27" s="338">
        <v>-67108.82373908393</v>
      </c>
    </row>
    <row r="28" spans="1:7" ht="15">
      <c r="A28" s="214" t="s">
        <v>218</v>
      </c>
      <c r="B28" s="337">
        <v>0</v>
      </c>
      <c r="C28" s="337">
        <v>0</v>
      </c>
      <c r="D28" s="193">
        <v>0</v>
      </c>
      <c r="E28" s="293" t="s">
        <v>168</v>
      </c>
      <c r="F28" s="293">
        <v>0</v>
      </c>
      <c r="G28" s="338">
        <v>0</v>
      </c>
    </row>
    <row r="29" spans="1:7" ht="15">
      <c r="A29" s="214" t="s">
        <v>219</v>
      </c>
      <c r="B29" s="337">
        <v>992859.371</v>
      </c>
      <c r="C29" s="337">
        <v>436883.936</v>
      </c>
      <c r="D29" s="193">
        <v>555975.435</v>
      </c>
      <c r="E29" s="293">
        <v>1.2725929913797518</v>
      </c>
      <c r="F29" s="293">
        <v>0</v>
      </c>
      <c r="G29" s="338">
        <v>1769487.3837105685</v>
      </c>
    </row>
    <row r="30" spans="1:7" ht="15">
      <c r="A30" s="214" t="s">
        <v>220</v>
      </c>
      <c r="B30" s="337">
        <v>-393318.769</v>
      </c>
      <c r="C30" s="337">
        <v>-854634.261</v>
      </c>
      <c r="D30" s="193">
        <v>461315.4920000001</v>
      </c>
      <c r="E30" s="293">
        <v>0.5397811824911148</v>
      </c>
      <c r="F30" s="293">
        <v>0</v>
      </c>
      <c r="G30" s="338">
        <v>-700978.0235252182</v>
      </c>
    </row>
    <row r="31" spans="1:7" ht="15">
      <c r="A31" s="214" t="s">
        <v>221</v>
      </c>
      <c r="B31" s="337">
        <v>0</v>
      </c>
      <c r="C31" s="337">
        <v>0</v>
      </c>
      <c r="D31" s="193">
        <v>0</v>
      </c>
      <c r="E31" s="293" t="s">
        <v>168</v>
      </c>
      <c r="F31" s="293">
        <v>0</v>
      </c>
      <c r="G31" s="338">
        <v>0</v>
      </c>
    </row>
    <row r="32" spans="1:7" ht="15">
      <c r="A32" s="214" t="s">
        <v>222</v>
      </c>
      <c r="B32" s="337">
        <v>-2805</v>
      </c>
      <c r="C32" s="337">
        <v>-5084.7</v>
      </c>
      <c r="D32" s="193">
        <v>2279.7</v>
      </c>
      <c r="E32" s="293">
        <v>0.4483450351053159</v>
      </c>
      <c r="F32" s="293">
        <v>0</v>
      </c>
      <c r="G32" s="338">
        <v>-4999.10889324541</v>
      </c>
    </row>
    <row r="33" spans="1:7" ht="15">
      <c r="A33" s="214" t="s">
        <v>223</v>
      </c>
      <c r="B33" s="337">
        <v>0</v>
      </c>
      <c r="C33" s="337">
        <v>-2397</v>
      </c>
      <c r="D33" s="193">
        <v>2397</v>
      </c>
      <c r="E33" s="293">
        <v>-1</v>
      </c>
      <c r="F33" s="293">
        <v>0</v>
      </c>
      <c r="G33" s="338">
        <v>0</v>
      </c>
    </row>
    <row r="34" spans="1:7" ht="15">
      <c r="A34" s="214" t="s">
        <v>224</v>
      </c>
      <c r="B34" s="337">
        <v>59.655</v>
      </c>
      <c r="C34" s="337">
        <v>5461.767</v>
      </c>
      <c r="D34" s="193">
        <v>-5402.112</v>
      </c>
      <c r="E34" s="293">
        <v>-0.9890777105650974</v>
      </c>
      <c r="F34" s="293">
        <v>0</v>
      </c>
      <c r="G34" s="338">
        <v>106.31794689003742</v>
      </c>
    </row>
    <row r="35" spans="1:7" ht="15">
      <c r="A35" s="214" t="s">
        <v>225</v>
      </c>
      <c r="B35" s="337">
        <v>-571981.118</v>
      </c>
      <c r="C35" s="337">
        <v>-423805.252</v>
      </c>
      <c r="D35" s="193">
        <v>-148175.86600000004</v>
      </c>
      <c r="E35" s="293">
        <v>-0.3496319719983084</v>
      </c>
      <c r="F35" s="293">
        <v>0</v>
      </c>
      <c r="G35" s="338">
        <v>-1019392.4754945642</v>
      </c>
    </row>
    <row r="36" spans="1:7" ht="15">
      <c r="A36" s="214" t="s">
        <v>226</v>
      </c>
      <c r="B36" s="337">
        <v>0</v>
      </c>
      <c r="C36" s="337">
        <v>0</v>
      </c>
      <c r="D36" s="193">
        <v>0</v>
      </c>
      <c r="E36" s="293" t="s">
        <v>168</v>
      </c>
      <c r="F36" s="293">
        <v>0</v>
      </c>
      <c r="G36" s="338">
        <v>0</v>
      </c>
    </row>
    <row r="37" spans="1:7" ht="15">
      <c r="A37" s="214" t="s">
        <v>227</v>
      </c>
      <c r="B37" s="337">
        <v>-179478.684</v>
      </c>
      <c r="C37" s="337">
        <v>-126443.099</v>
      </c>
      <c r="D37" s="193">
        <v>-53035.58500000001</v>
      </c>
      <c r="E37" s="293">
        <v>-0.41944230582327</v>
      </c>
      <c r="F37" s="293">
        <v>0</v>
      </c>
      <c r="G37" s="338">
        <v>-319869.33523436106</v>
      </c>
    </row>
    <row r="38" spans="1:7" ht="15">
      <c r="A38" s="214" t="s">
        <v>228</v>
      </c>
      <c r="B38" s="337">
        <v>2037.93</v>
      </c>
      <c r="C38" s="337">
        <v>1987.002</v>
      </c>
      <c r="D38" s="193">
        <v>50.92800000000011</v>
      </c>
      <c r="E38" s="293">
        <v>0.025630573094541483</v>
      </c>
      <c r="F38" s="293">
        <v>0</v>
      </c>
      <c r="G38" s="338">
        <v>3632.026376759936</v>
      </c>
    </row>
    <row r="39" spans="1:7" ht="15">
      <c r="A39" s="214" t="s">
        <v>229</v>
      </c>
      <c r="B39" s="337">
        <v>-2059.014</v>
      </c>
      <c r="C39" s="337">
        <v>-1904.479</v>
      </c>
      <c r="D39" s="193">
        <v>-154.53500000000008</v>
      </c>
      <c r="E39" s="293">
        <v>-0.08114292675319607</v>
      </c>
      <c r="F39" s="293">
        <v>0</v>
      </c>
      <c r="G39" s="338">
        <v>-3669.6025663874534</v>
      </c>
    </row>
    <row r="40" spans="1:7" ht="15">
      <c r="A40" s="214" t="s">
        <v>213</v>
      </c>
      <c r="B40" s="337">
        <v>0</v>
      </c>
      <c r="C40" s="337">
        <v>0</v>
      </c>
      <c r="D40" s="193">
        <v>0</v>
      </c>
      <c r="E40" s="293" t="s">
        <v>168</v>
      </c>
      <c r="F40" s="293">
        <v>0</v>
      </c>
      <c r="G40" s="338">
        <v>0</v>
      </c>
    </row>
    <row r="41" spans="1:7" ht="15">
      <c r="A41" s="214" t="s">
        <v>230</v>
      </c>
      <c r="B41" s="337">
        <v>0</v>
      </c>
      <c r="C41" s="337">
        <v>0</v>
      </c>
      <c r="D41" s="193">
        <v>0</v>
      </c>
      <c r="E41" s="293" t="s">
        <v>168</v>
      </c>
      <c r="F41" s="293">
        <v>0</v>
      </c>
      <c r="G41" s="338">
        <v>0</v>
      </c>
    </row>
    <row r="42" spans="1:7" ht="15">
      <c r="A42" s="214" t="s">
        <v>231</v>
      </c>
      <c r="B42" s="337">
        <v>0</v>
      </c>
      <c r="C42" s="337">
        <v>0</v>
      </c>
      <c r="D42" s="193">
        <v>0</v>
      </c>
      <c r="E42" s="293" t="s">
        <v>168</v>
      </c>
      <c r="F42" s="293">
        <v>0</v>
      </c>
      <c r="G42" s="338">
        <v>0</v>
      </c>
    </row>
    <row r="43" spans="1:7" ht="15">
      <c r="A43" s="214" t="s">
        <v>232</v>
      </c>
      <c r="B43" s="337">
        <v>-8918.411</v>
      </c>
      <c r="C43" s="337">
        <v>-484.48</v>
      </c>
      <c r="D43" s="193">
        <v>-8433.931</v>
      </c>
      <c r="E43" s="293">
        <v>-17.40821292932629</v>
      </c>
      <c r="F43" s="293">
        <v>0</v>
      </c>
      <c r="G43" s="338">
        <v>-15894.512564605238</v>
      </c>
    </row>
    <row r="44" spans="1:7" ht="15">
      <c r="A44" s="214" t="s">
        <v>233</v>
      </c>
      <c r="B44" s="337">
        <v>8599.055</v>
      </c>
      <c r="C44" s="337">
        <v>1214.705</v>
      </c>
      <c r="D44" s="193">
        <v>7384.35</v>
      </c>
      <c r="E44" s="293">
        <v>6.07913032382348</v>
      </c>
      <c r="F44" s="293">
        <v>0</v>
      </c>
      <c r="G44" s="338">
        <v>15325.351987168062</v>
      </c>
    </row>
    <row r="45" spans="1:7" ht="15">
      <c r="A45" s="214" t="s">
        <v>234</v>
      </c>
      <c r="B45" s="337">
        <v>0</v>
      </c>
      <c r="C45" s="337">
        <v>2447.705</v>
      </c>
      <c r="D45" s="193">
        <v>-2447.705</v>
      </c>
      <c r="E45" s="293">
        <v>-1</v>
      </c>
      <c r="F45" s="293">
        <v>0</v>
      </c>
      <c r="G45" s="338">
        <v>0</v>
      </c>
    </row>
    <row r="46" spans="1:7" ht="15">
      <c r="A46" s="214" t="s">
        <v>209</v>
      </c>
      <c r="B46" s="337">
        <v>11214.761</v>
      </c>
      <c r="C46" s="337">
        <v>7824.028</v>
      </c>
      <c r="D46" s="193">
        <v>3390.733</v>
      </c>
      <c r="E46" s="293">
        <v>0.43337434375234857</v>
      </c>
      <c r="F46" s="293">
        <v>0</v>
      </c>
      <c r="G46" s="338">
        <v>19987.098556407058</v>
      </c>
    </row>
    <row r="47" spans="1:7" ht="15">
      <c r="A47" s="214" t="s">
        <v>211</v>
      </c>
      <c r="B47" s="337">
        <v>73622.583</v>
      </c>
      <c r="C47" s="337">
        <v>63053.7</v>
      </c>
      <c r="D47" s="193">
        <v>10568.883000000002</v>
      </c>
      <c r="E47" s="293">
        <v>0.16761717393269548</v>
      </c>
      <c r="F47" s="293">
        <v>0</v>
      </c>
      <c r="G47" s="338">
        <v>131211.16200320798</v>
      </c>
    </row>
    <row r="48" spans="1:7" ht="15">
      <c r="A48" s="214" t="s">
        <v>212</v>
      </c>
      <c r="B48" s="337">
        <v>0</v>
      </c>
      <c r="C48" s="337">
        <v>0</v>
      </c>
      <c r="D48" s="193">
        <v>0</v>
      </c>
      <c r="E48" s="293" t="s">
        <v>168</v>
      </c>
      <c r="F48" s="293">
        <v>0</v>
      </c>
      <c r="G48" s="338">
        <v>0</v>
      </c>
    </row>
    <row r="49" spans="1:7" ht="15">
      <c r="A49" s="214" t="s">
        <v>213</v>
      </c>
      <c r="B49" s="337">
        <v>21808.792</v>
      </c>
      <c r="C49" s="337">
        <v>-8229.051</v>
      </c>
      <c r="D49" s="193">
        <v>30037.843</v>
      </c>
      <c r="E49" s="293">
        <v>3.6502195696684834</v>
      </c>
      <c r="F49" s="293">
        <v>0</v>
      </c>
      <c r="G49" s="338">
        <v>38867.9237212618</v>
      </c>
    </row>
    <row r="50" spans="1:7" ht="15">
      <c r="A50" s="45" t="s">
        <v>235</v>
      </c>
      <c r="B50" s="339">
        <v>-86013.60999999987</v>
      </c>
      <c r="C50" s="339">
        <v>-904109.4790000002</v>
      </c>
      <c r="D50" s="339">
        <v>818095.8690000003</v>
      </c>
      <c r="E50" s="88">
        <v>0.9048637228147015</v>
      </c>
      <c r="F50" s="89">
        <v>0</v>
      </c>
      <c r="G50" s="339">
        <v>-153294.61771520204</v>
      </c>
    </row>
    <row r="51" spans="1:7" ht="15">
      <c r="A51" s="214" t="s">
        <v>236</v>
      </c>
      <c r="B51" s="337">
        <v>-382359.725</v>
      </c>
      <c r="C51" s="337">
        <v>0</v>
      </c>
      <c r="D51" s="193">
        <v>-382359.725</v>
      </c>
      <c r="E51" s="293" t="s">
        <v>168</v>
      </c>
      <c r="F51" s="293">
        <v>0</v>
      </c>
      <c r="G51" s="338">
        <v>-681446.6672607379</v>
      </c>
    </row>
    <row r="52" spans="1:7" ht="15">
      <c r="A52" s="214" t="s">
        <v>237</v>
      </c>
      <c r="B52" s="337">
        <v>0</v>
      </c>
      <c r="C52" s="337">
        <v>1126116.951</v>
      </c>
      <c r="D52" s="193">
        <v>-1126116.951</v>
      </c>
      <c r="E52" s="293">
        <v>-1</v>
      </c>
      <c r="F52" s="293">
        <v>0</v>
      </c>
      <c r="G52" s="338">
        <v>0</v>
      </c>
    </row>
    <row r="53" spans="1:7" ht="15">
      <c r="A53" s="214" t="s">
        <v>238</v>
      </c>
      <c r="B53" s="337">
        <v>0</v>
      </c>
      <c r="C53" s="337">
        <v>0</v>
      </c>
      <c r="D53" s="193">
        <v>0</v>
      </c>
      <c r="E53" s="293" t="s">
        <v>168</v>
      </c>
      <c r="F53" s="293">
        <v>0</v>
      </c>
      <c r="G53" s="338">
        <v>0</v>
      </c>
    </row>
    <row r="54" spans="1:7" ht="15">
      <c r="A54" s="214" t="s">
        <v>239</v>
      </c>
      <c r="B54" s="337">
        <v>0</v>
      </c>
      <c r="C54" s="337">
        <v>0</v>
      </c>
      <c r="D54" s="193">
        <v>0</v>
      </c>
      <c r="E54" s="293" t="s">
        <v>168</v>
      </c>
      <c r="F54" s="293">
        <v>0</v>
      </c>
      <c r="G54" s="338">
        <v>0</v>
      </c>
    </row>
    <row r="55" spans="1:7" ht="15">
      <c r="A55" s="214" t="s">
        <v>240</v>
      </c>
      <c r="B55" s="337">
        <v>0</v>
      </c>
      <c r="C55" s="337">
        <v>0</v>
      </c>
      <c r="D55" s="193">
        <v>0</v>
      </c>
      <c r="E55" s="293" t="s">
        <v>168</v>
      </c>
      <c r="F55" s="293">
        <v>0</v>
      </c>
      <c r="G55" s="338">
        <v>0</v>
      </c>
    </row>
    <row r="56" spans="1:7" ht="15">
      <c r="A56" s="214" t="s">
        <v>241</v>
      </c>
      <c r="B56" s="337">
        <v>696151.538</v>
      </c>
      <c r="C56" s="337">
        <v>332642.143</v>
      </c>
      <c r="D56" s="193">
        <v>363509.39499999996</v>
      </c>
      <c r="E56" s="293">
        <v>1.092794171302582</v>
      </c>
      <c r="F56" s="293">
        <v>0</v>
      </c>
      <c r="G56" s="338">
        <v>1240690.67545892</v>
      </c>
    </row>
    <row r="57" spans="1:7" ht="15">
      <c r="A57" s="214" t="s">
        <v>242</v>
      </c>
      <c r="B57" s="337">
        <v>667331.598</v>
      </c>
      <c r="C57" s="337">
        <v>302030.654</v>
      </c>
      <c r="D57" s="193">
        <v>365300.944</v>
      </c>
      <c r="E57" s="293">
        <v>1.2094830083041836</v>
      </c>
      <c r="F57" s="293">
        <v>0</v>
      </c>
      <c r="G57" s="338">
        <v>1189327.389057209</v>
      </c>
    </row>
    <row r="58" spans="1:7" ht="15">
      <c r="A58" s="214" t="s">
        <v>243</v>
      </c>
      <c r="B58" s="337">
        <v>28819.94</v>
      </c>
      <c r="C58" s="337">
        <v>30611.489</v>
      </c>
      <c r="D58" s="193">
        <v>-1791.5490000000027</v>
      </c>
      <c r="E58" s="293">
        <v>-0.05852537914767892</v>
      </c>
      <c r="F58" s="293">
        <v>0</v>
      </c>
      <c r="G58" s="338">
        <v>51363.286401710924</v>
      </c>
    </row>
    <row r="59" spans="1:7" ht="15">
      <c r="A59" s="214" t="s">
        <v>244</v>
      </c>
      <c r="B59" s="337">
        <v>0</v>
      </c>
      <c r="C59" s="337">
        <v>693.084</v>
      </c>
      <c r="D59" s="193">
        <v>-693.084</v>
      </c>
      <c r="E59" s="294">
        <v>-1</v>
      </c>
      <c r="F59" s="293">
        <v>0</v>
      </c>
      <c r="G59" s="338">
        <v>0</v>
      </c>
    </row>
    <row r="60" spans="1:7" ht="15">
      <c r="A60" s="214" t="s">
        <v>245</v>
      </c>
      <c r="B60" s="337">
        <v>-558656.249</v>
      </c>
      <c r="C60" s="337">
        <v>-465506.78</v>
      </c>
      <c r="D60" s="193">
        <v>-93149.46899999992</v>
      </c>
      <c r="E60" s="293">
        <v>-0.20010335617453287</v>
      </c>
      <c r="F60" s="293">
        <v>0</v>
      </c>
      <c r="G60" s="338">
        <v>-995644.7139547317</v>
      </c>
    </row>
    <row r="61" spans="1:7" ht="15">
      <c r="A61" s="214" t="s">
        <v>246</v>
      </c>
      <c r="B61" s="337">
        <v>-12485.012</v>
      </c>
      <c r="C61" s="337">
        <v>-7117.645</v>
      </c>
      <c r="D61" s="193">
        <v>-5367.367</v>
      </c>
      <c r="E61" s="293">
        <v>-0.7540931024236246</v>
      </c>
      <c r="F61" s="293">
        <v>0</v>
      </c>
      <c r="G61" s="338">
        <v>-22250.95704865443</v>
      </c>
    </row>
    <row r="62" spans="1:7" ht="15">
      <c r="A62" s="214" t="s">
        <v>247</v>
      </c>
      <c r="B62" s="337">
        <v>0</v>
      </c>
      <c r="C62" s="337">
        <v>0</v>
      </c>
      <c r="D62" s="193">
        <v>0</v>
      </c>
      <c r="E62" s="293" t="s">
        <v>168</v>
      </c>
      <c r="F62" s="293">
        <v>0</v>
      </c>
      <c r="G62" s="338">
        <v>0</v>
      </c>
    </row>
    <row r="63" spans="1:7" ht="15">
      <c r="A63" s="214" t="s">
        <v>248</v>
      </c>
      <c r="B63" s="337">
        <v>0</v>
      </c>
      <c r="C63" s="337">
        <v>0</v>
      </c>
      <c r="D63" s="193">
        <v>0</v>
      </c>
      <c r="E63" s="293" t="s">
        <v>168</v>
      </c>
      <c r="F63" s="293">
        <v>0</v>
      </c>
      <c r="G63" s="338">
        <v>0</v>
      </c>
    </row>
    <row r="64" spans="1:7" ht="15">
      <c r="A64" s="214" t="s">
        <v>208</v>
      </c>
      <c r="B64" s="337">
        <v>-568457.089</v>
      </c>
      <c r="C64" s="337">
        <v>-385434.641</v>
      </c>
      <c r="D64" s="193">
        <v>-183022.44800000003</v>
      </c>
      <c r="E64" s="293">
        <v>-0.4748469092584754</v>
      </c>
      <c r="F64" s="293">
        <v>0</v>
      </c>
      <c r="G64" s="338">
        <v>-1013111.9034040278</v>
      </c>
    </row>
    <row r="65" spans="1:7" ht="15">
      <c r="A65" s="214" t="s">
        <v>210</v>
      </c>
      <c r="B65" s="337">
        <v>-184334.945</v>
      </c>
      <c r="C65" s="337">
        <v>-173765.835</v>
      </c>
      <c r="D65" s="193">
        <v>-10569.110000000015</v>
      </c>
      <c r="E65" s="293">
        <v>-0.060823866786011274</v>
      </c>
      <c r="F65" s="293">
        <v>0</v>
      </c>
      <c r="G65" s="338">
        <v>-328524.2291926573</v>
      </c>
    </row>
    <row r="66" spans="1:7" ht="15">
      <c r="A66" s="214" t="s">
        <v>212</v>
      </c>
      <c r="B66" s="337">
        <v>0</v>
      </c>
      <c r="C66" s="337">
        <v>0</v>
      </c>
      <c r="D66" s="193">
        <v>0</v>
      </c>
      <c r="E66" s="293" t="s">
        <v>168</v>
      </c>
      <c r="F66" s="293">
        <v>0</v>
      </c>
      <c r="G66" s="338">
        <v>0</v>
      </c>
    </row>
    <row r="67" spans="1:7" ht="15">
      <c r="A67" s="214" t="s">
        <v>213</v>
      </c>
      <c r="B67" s="337">
        <v>-139175.659</v>
      </c>
      <c r="C67" s="337">
        <v>-29281.451</v>
      </c>
      <c r="D67" s="193">
        <v>-109894.20800000001</v>
      </c>
      <c r="E67" s="293">
        <v>-3.7530315010687145</v>
      </c>
      <c r="F67" s="293">
        <v>0</v>
      </c>
      <c r="G67" s="338">
        <v>-248040.7396186063</v>
      </c>
    </row>
    <row r="68" spans="1:7" ht="15">
      <c r="A68" s="45" t="s">
        <v>249</v>
      </c>
      <c r="B68" s="339">
        <v>-1149317.141</v>
      </c>
      <c r="C68" s="339">
        <v>398345.826</v>
      </c>
      <c r="D68" s="339">
        <v>-1547662.9670000002</v>
      </c>
      <c r="E68" s="88">
        <v>-3.885224510925339</v>
      </c>
      <c r="F68" s="89">
        <v>0</v>
      </c>
      <c r="G68" s="339">
        <v>-2048328.5350204953</v>
      </c>
    </row>
    <row r="69" spans="1:7" ht="15">
      <c r="A69" s="216"/>
      <c r="B69" s="337">
        <v>0</v>
      </c>
      <c r="C69" s="337">
        <v>0</v>
      </c>
      <c r="D69" s="193">
        <v>0</v>
      </c>
      <c r="E69" s="293">
        <v>0</v>
      </c>
      <c r="F69" s="293">
        <v>0</v>
      </c>
      <c r="G69" s="338">
        <v>0</v>
      </c>
    </row>
    <row r="70" spans="1:7" ht="25.5">
      <c r="A70" s="253" t="s">
        <v>250</v>
      </c>
      <c r="B70" s="340">
        <v>-284043.877</v>
      </c>
      <c r="C70" s="340">
        <v>532535.631</v>
      </c>
      <c r="D70" s="340">
        <v>-816579.508</v>
      </c>
      <c r="E70" s="217">
        <v>-1.5333800415694625</v>
      </c>
      <c r="F70" s="77">
        <v>0</v>
      </c>
      <c r="G70" s="340">
        <v>-506226.83478880767</v>
      </c>
    </row>
    <row r="71" spans="1:7" ht="15">
      <c r="A71" s="216"/>
      <c r="B71" s="337"/>
      <c r="C71" s="337"/>
      <c r="D71" s="193"/>
      <c r="E71" s="293"/>
      <c r="F71" s="293"/>
      <c r="G71" s="338"/>
    </row>
    <row r="72" spans="1:7" ht="15">
      <c r="A72" s="214" t="s">
        <v>251</v>
      </c>
      <c r="B72" s="337">
        <v>66925.496</v>
      </c>
      <c r="C72" s="337">
        <v>-24568.824</v>
      </c>
      <c r="D72" s="193">
        <v>91494.32</v>
      </c>
      <c r="E72" s="293">
        <v>3.724000790595431</v>
      </c>
      <c r="F72" s="293">
        <v>0</v>
      </c>
      <c r="G72" s="338">
        <v>119275.52307966494</v>
      </c>
    </row>
    <row r="73" spans="1:7" ht="15">
      <c r="A73" s="216"/>
      <c r="B73" s="337">
        <v>0</v>
      </c>
      <c r="C73" s="337">
        <v>0</v>
      </c>
      <c r="D73" s="193">
        <v>0</v>
      </c>
      <c r="E73" s="293">
        <v>0</v>
      </c>
      <c r="F73" s="293">
        <v>0</v>
      </c>
      <c r="G73" s="338">
        <v>0</v>
      </c>
    </row>
    <row r="74" spans="1:7" ht="15">
      <c r="A74" s="45" t="s">
        <v>252</v>
      </c>
      <c r="B74" s="339">
        <v>-217118.381</v>
      </c>
      <c r="C74" s="339">
        <v>507966.807</v>
      </c>
      <c r="D74" s="339">
        <v>-725085.188</v>
      </c>
      <c r="E74" s="88">
        <v>-1.4274263160663567</v>
      </c>
      <c r="F74" s="89">
        <v>0</v>
      </c>
      <c r="G74" s="339">
        <v>-386951.31170914276</v>
      </c>
    </row>
    <row r="75" spans="1:7" ht="15">
      <c r="A75" s="216"/>
      <c r="B75" s="337"/>
      <c r="C75" s="337"/>
      <c r="D75" s="193"/>
      <c r="E75" s="293"/>
      <c r="F75" s="293"/>
      <c r="G75" s="338"/>
    </row>
    <row r="76" spans="1:7" ht="15">
      <c r="A76" s="214" t="s">
        <v>253</v>
      </c>
      <c r="B76" s="337">
        <v>1606387.569</v>
      </c>
      <c r="C76" s="337">
        <v>815832.061</v>
      </c>
      <c r="D76" s="193">
        <v>790555.5079999999</v>
      </c>
      <c r="E76" s="293">
        <v>0.9690174556648122</v>
      </c>
      <c r="F76" s="293">
        <v>0</v>
      </c>
      <c r="G76" s="338">
        <v>2862925.6264480483</v>
      </c>
    </row>
    <row r="77" spans="1:7" ht="15">
      <c r="A77" s="214"/>
      <c r="B77" s="337"/>
      <c r="C77" s="337"/>
      <c r="D77" s="193"/>
      <c r="E77" s="293"/>
      <c r="F77" s="293"/>
      <c r="G77" s="338"/>
    </row>
    <row r="78" spans="1:7" ht="15">
      <c r="A78" s="45" t="s">
        <v>254</v>
      </c>
      <c r="B78" s="339">
        <v>1389269.188</v>
      </c>
      <c r="C78" s="339">
        <v>1323798.868</v>
      </c>
      <c r="D78" s="339">
        <v>65470.320000000065</v>
      </c>
      <c r="E78" s="88">
        <v>0.04945639521426155</v>
      </c>
      <c r="F78" s="292">
        <v>0</v>
      </c>
      <c r="G78" s="339">
        <v>2475974.3147389055</v>
      </c>
    </row>
  </sheetData>
  <sheetProtection/>
  <mergeCells count="1">
    <mergeCell ref="B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Endesa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Tablas Financieras Septiembre 2014</dc:title>
  <dc:subject/>
  <dc:creator>Grupo Endesa</dc:creator>
  <cp:keywords/>
  <dc:description/>
  <cp:lastModifiedBy>cl175778454</cp:lastModifiedBy>
  <cp:lastPrinted>2014-10-27T20:19:01Z</cp:lastPrinted>
  <dcterms:created xsi:type="dcterms:W3CDTF">2010-05-13T19:41:05Z</dcterms:created>
  <dcterms:modified xsi:type="dcterms:W3CDTF">2015-08-11T19:43:26Z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>20143.0000000000</vt:lpwstr>
  </property>
  <property fmtid="{D5CDD505-2E9C-101B-9397-08002B2CF9AE}" pid="3" name="PublishingPageImage">
    <vt:lpwstr/>
  </property>
  <property fmtid="{D5CDD505-2E9C-101B-9397-08002B2CF9AE}" pid="4" name="Carpeta">
    <vt:lpwstr>TablasFinancieras</vt:lpwstr>
  </property>
  <property fmtid="{D5CDD505-2E9C-101B-9397-08002B2CF9AE}" pid="5" name="Año Documento">
    <vt:lpwstr>2014</vt:lpwstr>
  </property>
  <property fmtid="{D5CDD505-2E9C-101B-9397-08002B2CF9AE}" pid="6" name="ContentType">
    <vt:lpwstr>Documento de Endesa</vt:lpwstr>
  </property>
  <property fmtid="{D5CDD505-2E9C-101B-9397-08002B2CF9AE}" pid="7" name="StartDate">
    <vt:lpwstr>2015-04-09T00:00:00Z</vt:lpwstr>
  </property>
  <property fmtid="{D5CDD505-2E9C-101B-9397-08002B2CF9AE}" pid="8" name="Comments">
    <vt:lpwstr/>
  </property>
  <property fmtid="{D5CDD505-2E9C-101B-9397-08002B2CF9AE}" pid="9" name="A%C3%B1o%5Fx0020%5FDocumento">
    <vt:lpwstr>2014</vt:lpwstr>
  </property>
  <property fmtid="{D5CDD505-2E9C-101B-9397-08002B2CF9AE}" pid="10" name="Mes Documento">
    <vt:lpwstr>09</vt:lpwstr>
  </property>
</Properties>
</file>