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enelcom.sharepoint.com/sites/EnelAmricasInvestorRelations/Documentos compartidos/Press Releases/2024 Q2 Press/Tablas al mercado/"/>
    </mc:Choice>
  </mc:AlternateContent>
  <xr:revisionPtr revIDLastSave="106" documentId="8_{5E2F27C6-BA57-410A-B956-35D18B72191D}" xr6:coauthVersionLast="47" xr6:coauthVersionMax="47" xr10:uidLastSave="{4CAF0394-9875-4B7A-A117-45F89B10421E}"/>
  <bookViews>
    <workbookView xWindow="-120" yWindow="-120" windowWidth="38640" windowHeight="15720" activeTab="2" xr2:uid="{B4EB0C41-52FD-4C76-A7A5-22BEC3283DC4}"/>
  </bookViews>
  <sheets>
    <sheet name="Reported EBITDA" sheetId="37" r:id="rId1"/>
    <sheet name="Physical Data" sheetId="58" r:id="rId2"/>
    <sheet name="Generation Business" sheetId="17" r:id="rId3"/>
    <sheet name="Distribution Business" sheetId="5" r:id="rId4"/>
    <sheet name="Energy sales revenues" sheetId="26" r:id="rId5"/>
    <sheet name="Income Statement" sheetId="8" r:id="rId6"/>
    <sheet name="EBITDA by business CO" sheetId="38" r:id="rId7"/>
    <sheet name="EBITDA Generation Business " sheetId="50" r:id="rId8"/>
    <sheet name="EBITDA Distribution Business" sheetId="51" r:id="rId9"/>
    <sheet name="EBITDA and others by country" sheetId="41" r:id="rId10"/>
    <sheet name="Non operating CO" sheetId="42" r:id="rId11"/>
    <sheet name="Balance sheet" sheetId="43" r:id="rId12"/>
    <sheet name="Ratios OC" sheetId="10" r:id="rId13"/>
    <sheet name="Property, plant and equipment" sheetId="13" r:id="rId14"/>
    <sheet name="Risks" sheetId="59" r:id="rId15"/>
    <sheet name="Debt Maturity" sheetId="53" r:id="rId16"/>
    <sheet name="Dx physical data" sheetId="54" r:id="rId17"/>
    <sheet name="Gx physical data" sheetId="55" r:id="rId18"/>
    <sheet name="Subsidiaries" sheetId="52" r:id="rId19"/>
    <sheet name="Segment by country" sheetId="49" r:id="rId20"/>
    <sheet name="Segment by business" sheetId="45" r:id="rId21"/>
    <sheet name="Generation Segment" sheetId="46" r:id="rId22"/>
    <sheet name="Distribution Segment" sheetId="47" r:id="rId23"/>
    <sheet name="Ebitda y activo fijo" sheetId="19" state="hidden" r:id="rId24"/>
    <sheet name="Merc Generacón" sheetId="4" state="hidden" r:id="rId25"/>
    <sheet name="Impuestos Diferidos" sheetId="16" state="hidden" r:id="rId26"/>
  </sheets>
  <definedNames>
    <definedName name="_xlnm.Print_Area" localSheetId="3">'Distribution Business'!$B$3:$P$15</definedName>
    <definedName name="_xlnm.Print_Area" localSheetId="23">'Ebitda y activo fijo'!$C$5:$G$30</definedName>
    <definedName name="_xlnm.Print_Area" localSheetId="2">'Generation Business'!$B$3:$X$24</definedName>
    <definedName name="_xlnm.Print_Area" localSheetId="25">'Impuestos Diferidos'!$C$4:$F$11</definedName>
    <definedName name="_xlnm.Print_Area" localSheetId="5">'Income Statement'!$B$4:$G$37</definedName>
    <definedName name="_xlnm.Print_Area" localSheetId="24">'Merc Generacón'!$B$3:$G$18</definedName>
    <definedName name="_xlnm.Print_Area" localSheetId="13">'Property, plant and equipment'!$B$3:$I$41</definedName>
    <definedName name="_xlnm.Print_Area" localSheetId="12">'Ratios OC'!$B$2:$K$18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75" i="49" l="1"/>
  <c r="AG75" i="49"/>
  <c r="AD75" i="49"/>
  <c r="AC75" i="49"/>
  <c r="Z75" i="49"/>
  <c r="Y75" i="49"/>
  <c r="V75" i="49"/>
  <c r="U75" i="49"/>
  <c r="R75" i="49"/>
  <c r="Q75" i="49"/>
  <c r="N75" i="49"/>
  <c r="M75" i="49"/>
  <c r="J75" i="49"/>
  <c r="I75" i="49"/>
  <c r="F75" i="49"/>
  <c r="E75" i="49"/>
  <c r="AH77" i="46" l="1"/>
  <c r="AG77" i="46"/>
  <c r="AD77" i="46"/>
  <c r="AC77" i="46"/>
  <c r="Z77" i="46"/>
  <c r="Y77" i="46"/>
  <c r="V77" i="46"/>
  <c r="U77" i="46"/>
  <c r="R77" i="46"/>
  <c r="Q77" i="46"/>
  <c r="N77" i="46"/>
  <c r="M77" i="46"/>
  <c r="J77" i="46"/>
  <c r="I77" i="46"/>
  <c r="F77" i="46"/>
  <c r="E77" i="46"/>
  <c r="R78" i="45" l="1"/>
  <c r="Q78" i="45"/>
  <c r="N78" i="45"/>
  <c r="M78" i="45"/>
  <c r="J78" i="45"/>
  <c r="I78" i="45"/>
  <c r="F78" i="45"/>
  <c r="E78" i="45"/>
  <c r="N126" i="47" l="1"/>
  <c r="N125" i="47"/>
  <c r="N124" i="47"/>
  <c r="N122" i="47"/>
  <c r="N120" i="47"/>
  <c r="N118" i="47"/>
  <c r="N117" i="47"/>
  <c r="N116" i="47"/>
  <c r="N115" i="47"/>
  <c r="N113" i="47"/>
  <c r="N112" i="47"/>
  <c r="N111" i="47"/>
  <c r="N110" i="47"/>
  <c r="N109" i="47"/>
  <c r="N108" i="47"/>
  <c r="N107" i="47"/>
  <c r="N106" i="47"/>
  <c r="N105" i="47"/>
  <c r="N104" i="47"/>
  <c r="N102" i="47"/>
  <c r="N100" i="47"/>
  <c r="AD79" i="46"/>
  <c r="Q80" i="45"/>
  <c r="M80" i="45"/>
  <c r="AS28" i="55"/>
  <c r="AR28" i="55"/>
  <c r="AQ28" i="55"/>
  <c r="AP28" i="55"/>
  <c r="AO28" i="55"/>
  <c r="AN28" i="55"/>
  <c r="AM28" i="55"/>
  <c r="AL28" i="55"/>
  <c r="AK28" i="55"/>
  <c r="AJ28" i="55"/>
  <c r="AI28" i="55"/>
  <c r="AH28" i="55"/>
  <c r="AG28" i="55"/>
  <c r="AF28" i="55"/>
  <c r="AE28" i="55"/>
  <c r="AD28" i="55"/>
  <c r="AC28" i="55"/>
  <c r="AB28" i="55"/>
  <c r="AA28" i="55"/>
  <c r="Z28" i="55"/>
  <c r="Y28" i="55"/>
  <c r="X28" i="55"/>
  <c r="W28" i="55"/>
  <c r="V28" i="55"/>
  <c r="U28" i="55"/>
  <c r="T28" i="55"/>
  <c r="S28" i="55"/>
  <c r="R28" i="55"/>
  <c r="Q28" i="55"/>
  <c r="P28" i="55"/>
  <c r="O28" i="55"/>
  <c r="N28" i="55"/>
  <c r="M28" i="55"/>
  <c r="L28" i="55"/>
  <c r="K28" i="55"/>
  <c r="J28" i="55"/>
  <c r="I28" i="55"/>
  <c r="H28" i="55"/>
  <c r="G28" i="55"/>
  <c r="F28" i="55"/>
  <c r="E28" i="55"/>
  <c r="D28" i="55"/>
  <c r="C28" i="55"/>
  <c r="B28" i="55"/>
  <c r="P35" i="54"/>
  <c r="O35" i="54"/>
  <c r="U35" i="54" l="1"/>
  <c r="T35" i="54"/>
  <c r="N35" i="54"/>
  <c r="M35" i="54"/>
  <c r="S35" i="54"/>
  <c r="R35" i="54"/>
  <c r="L35" i="54"/>
  <c r="K35" i="54"/>
  <c r="J35" i="54"/>
  <c r="I35" i="54"/>
  <c r="H35" i="54"/>
  <c r="G35" i="54"/>
  <c r="F35" i="54"/>
  <c r="E35" i="54"/>
  <c r="D35" i="54"/>
  <c r="C35" i="54"/>
  <c r="S46" i="54"/>
  <c r="S42" i="54"/>
  <c r="Q12" i="55"/>
  <c r="AK10" i="55"/>
  <c r="E12" i="54"/>
  <c r="C11" i="54"/>
  <c r="AK14" i="55" l="1"/>
  <c r="AK13" i="55"/>
  <c r="S45" i="54"/>
  <c r="F12" i="54"/>
  <c r="Q11" i="55"/>
  <c r="O38" i="54"/>
  <c r="T38" i="54"/>
  <c r="T44" i="54" s="1"/>
  <c r="S43" i="54"/>
  <c r="P38" i="54"/>
  <c r="U38" i="54"/>
  <c r="O39" i="54"/>
  <c r="T39" i="54"/>
  <c r="T45" i="54" s="1"/>
  <c r="S44" i="54"/>
  <c r="O37" i="54"/>
  <c r="T37" i="54"/>
  <c r="U39" i="54"/>
  <c r="P39" i="54"/>
  <c r="T40" i="54"/>
  <c r="T46" i="54" s="1"/>
  <c r="O40" i="54"/>
  <c r="Q18" i="55"/>
  <c r="Q17" i="55"/>
  <c r="P37" i="54"/>
  <c r="U37" i="54"/>
  <c r="P40" i="54"/>
  <c r="U40" i="54"/>
  <c r="U46" i="54" s="1"/>
  <c r="AK19" i="55"/>
  <c r="AK16" i="55"/>
  <c r="T36" i="54"/>
  <c r="O36" i="54"/>
  <c r="P36" i="54"/>
  <c r="U36" i="54"/>
  <c r="AK15" i="55"/>
  <c r="F11" i="54"/>
  <c r="E11" i="54"/>
  <c r="U43" i="54" l="1"/>
  <c r="U42" i="54"/>
  <c r="U45" i="54"/>
  <c r="U44" i="54"/>
  <c r="T43" i="54"/>
  <c r="T42" i="54"/>
  <c r="I4" i="42"/>
  <c r="H4" i="42"/>
  <c r="F27" i="41" l="1"/>
  <c r="C27" i="41"/>
  <c r="G30" i="51"/>
  <c r="H30" i="51" l="1"/>
  <c r="H18" i="51"/>
  <c r="Q30" i="51" s="1"/>
  <c r="G18" i="51"/>
  <c r="H4" i="51"/>
  <c r="G4" i="51"/>
  <c r="H41" i="50"/>
  <c r="G41" i="50"/>
  <c r="H29" i="50"/>
  <c r="G29" i="50"/>
  <c r="H17" i="50"/>
  <c r="G17" i="50"/>
  <c r="H4" i="50"/>
  <c r="G4" i="50"/>
  <c r="O20" i="54" l="1"/>
  <c r="O26" i="54" s="1"/>
  <c r="P20" i="54"/>
  <c r="O21" i="54"/>
  <c r="P21" i="54"/>
  <c r="O22" i="54"/>
  <c r="P22" i="54"/>
  <c r="P28" i="54" s="1"/>
  <c r="O23" i="54"/>
  <c r="O29" i="54" s="1"/>
  <c r="P23" i="54"/>
  <c r="P29" i="54" s="1"/>
  <c r="O24" i="54"/>
  <c r="P24" i="54"/>
  <c r="T20" i="54"/>
  <c r="P26" i="54" l="1"/>
  <c r="P30" i="54"/>
  <c r="P46" i="54"/>
  <c r="P44" i="54"/>
  <c r="P45" i="54"/>
  <c r="P42" i="54"/>
  <c r="P43" i="54"/>
  <c r="O45" i="54"/>
  <c r="O44" i="54"/>
  <c r="O46" i="54"/>
  <c r="O43" i="54"/>
  <c r="O42" i="54"/>
  <c r="O27" i="54"/>
  <c r="O30" i="54"/>
  <c r="O28" i="54"/>
  <c r="P27" i="54"/>
  <c r="U20" i="54" l="1"/>
  <c r="U21" i="54"/>
  <c r="U22" i="54"/>
  <c r="U23" i="54"/>
  <c r="U24" i="54"/>
  <c r="T21" i="54"/>
  <c r="T22" i="54"/>
  <c r="T23" i="54"/>
  <c r="T24" i="54"/>
  <c r="AA17" i="55"/>
  <c r="AB17" i="55"/>
  <c r="AC17" i="55"/>
  <c r="AD17" i="55"/>
  <c r="AE17" i="55"/>
  <c r="AF17" i="55"/>
  <c r="AG17" i="55"/>
  <c r="H4" i="52" l="1"/>
  <c r="I4" i="52" l="1"/>
  <c r="D4" i="52"/>
  <c r="E4" i="52"/>
  <c r="F4" i="52"/>
  <c r="G4" i="52"/>
  <c r="I139" i="45" l="1"/>
  <c r="G139" i="45"/>
  <c r="E139" i="45"/>
  <c r="C139" i="45"/>
  <c r="O133" i="46"/>
  <c r="C133" i="46"/>
  <c r="M133" i="46"/>
  <c r="K133" i="46"/>
  <c r="I133" i="46"/>
  <c r="G133" i="46"/>
  <c r="E133" i="46"/>
  <c r="Q133" i="46"/>
  <c r="D23" i="55" l="1"/>
  <c r="AH4" i="55" l="1"/>
  <c r="AR4" i="55"/>
  <c r="AP4" i="55"/>
  <c r="AJ4" i="55"/>
  <c r="AN4" i="55"/>
  <c r="AL4" i="55"/>
  <c r="AI4" i="55"/>
  <c r="AS4" i="55"/>
  <c r="AQ4" i="55"/>
  <c r="AK4" i="55"/>
  <c r="AO4" i="55"/>
  <c r="AM4" i="55"/>
  <c r="U19" i="54"/>
  <c r="T19" i="54"/>
  <c r="M11" i="54" l="1"/>
  <c r="K11" i="54"/>
  <c r="G12" i="54"/>
  <c r="H12" i="54" l="1"/>
  <c r="L12" i="54"/>
  <c r="L11" i="54"/>
  <c r="N11" i="54"/>
  <c r="N12" i="54"/>
  <c r="K12" i="54"/>
  <c r="M12" i="54"/>
  <c r="G11" i="54"/>
  <c r="H11" i="54"/>
  <c r="M30" i="51"/>
  <c r="N30" i="51"/>
  <c r="D11" i="54" l="1"/>
  <c r="AQ47" i="55" l="1"/>
  <c r="AO47" i="55"/>
  <c r="AM47" i="55"/>
  <c r="AI47" i="55"/>
  <c r="AM46" i="55"/>
  <c r="AQ44" i="55"/>
  <c r="AO44" i="55"/>
  <c r="AE42" i="55"/>
  <c r="AC42" i="55"/>
  <c r="AA42" i="55"/>
  <c r="K41" i="55"/>
  <c r="G42" i="55"/>
  <c r="C41" i="55"/>
  <c r="AI39" i="55"/>
  <c r="AG36" i="55"/>
  <c r="AO38" i="55"/>
  <c r="Q36" i="55"/>
  <c r="M36" i="55"/>
  <c r="K36" i="55"/>
  <c r="Y35" i="55"/>
  <c r="U35" i="55"/>
  <c r="S35" i="55"/>
  <c r="K35" i="55"/>
  <c r="AQ34" i="55"/>
  <c r="AO34" i="55"/>
  <c r="AM34" i="55"/>
  <c r="AO33" i="55"/>
  <c r="AM33" i="55"/>
  <c r="AI32" i="55"/>
  <c r="AO31" i="55"/>
  <c r="AM31" i="55"/>
  <c r="AK31" i="55"/>
  <c r="AI31" i="55"/>
  <c r="AO30" i="55"/>
  <c r="AI30" i="55"/>
  <c r="AP47" i="55"/>
  <c r="AN47" i="55"/>
  <c r="AL47" i="55"/>
  <c r="AH47" i="55"/>
  <c r="AL46" i="55"/>
  <c r="AH44" i="55"/>
  <c r="AB42" i="55"/>
  <c r="X41" i="55"/>
  <c r="V41" i="55"/>
  <c r="AL43" i="55"/>
  <c r="D42" i="55"/>
  <c r="AL40" i="55"/>
  <c r="AF36" i="55"/>
  <c r="Z36" i="55"/>
  <c r="AL38" i="55"/>
  <c r="P36" i="55"/>
  <c r="N36" i="55"/>
  <c r="H36" i="55"/>
  <c r="F36" i="55"/>
  <c r="AF35" i="55"/>
  <c r="AL37" i="55"/>
  <c r="P35" i="55"/>
  <c r="N35" i="55"/>
  <c r="L35" i="55"/>
  <c r="AN34" i="55"/>
  <c r="AL34" i="55"/>
  <c r="AP31" i="55"/>
  <c r="AK47" i="55"/>
  <c r="AJ47" i="55"/>
  <c r="AQ46" i="55"/>
  <c r="AP46" i="55"/>
  <c r="AO46" i="55"/>
  <c r="AQ45" i="55"/>
  <c r="AO45" i="55"/>
  <c r="AL45" i="55"/>
  <c r="AK45" i="55"/>
  <c r="AK44" i="55"/>
  <c r="AO43" i="55"/>
  <c r="AG42" i="55"/>
  <c r="AF42" i="55"/>
  <c r="Y42" i="55"/>
  <c r="S42" i="55"/>
  <c r="R42" i="55"/>
  <c r="Q42" i="55"/>
  <c r="P42" i="55"/>
  <c r="I42" i="55"/>
  <c r="Y41" i="55"/>
  <c r="Q41" i="55"/>
  <c r="P41" i="55"/>
  <c r="I41" i="55"/>
  <c r="D41" i="55"/>
  <c r="AM40" i="55"/>
  <c r="AM39" i="55"/>
  <c r="AM38" i="55"/>
  <c r="J36" i="55"/>
  <c r="AI38" i="55"/>
  <c r="AQ37" i="55"/>
  <c r="F35" i="55"/>
  <c r="AI37" i="55"/>
  <c r="AE36" i="55"/>
  <c r="X36" i="55"/>
  <c r="W36" i="55"/>
  <c r="U36" i="55"/>
  <c r="S36" i="55"/>
  <c r="O36" i="55"/>
  <c r="L36" i="55"/>
  <c r="G36" i="55"/>
  <c r="C36" i="55"/>
  <c r="AE35" i="55"/>
  <c r="W35" i="55"/>
  <c r="Q35" i="55"/>
  <c r="O35" i="55"/>
  <c r="M35" i="55"/>
  <c r="G35" i="55"/>
  <c r="AI34" i="55"/>
  <c r="AH34" i="55"/>
  <c r="AK34" i="55"/>
  <c r="AJ34" i="55"/>
  <c r="AQ33" i="55"/>
  <c r="AL33" i="55"/>
  <c r="AQ32" i="55"/>
  <c r="AO32" i="55"/>
  <c r="AM30" i="55"/>
  <c r="AN21" i="55"/>
  <c r="AH10" i="55"/>
  <c r="AI10" i="55"/>
  <c r="AQ23" i="55"/>
  <c r="AF12" i="55"/>
  <c r="AG11" i="55"/>
  <c r="AP20" i="55"/>
  <c r="AE12" i="55"/>
  <c r="AE11" i="55"/>
  <c r="AG12" i="55"/>
  <c r="AQ22" i="55"/>
  <c r="AQ21" i="55"/>
  <c r="AC18" i="55"/>
  <c r="AC12" i="55"/>
  <c r="AC11" i="55"/>
  <c r="AQ10" i="55"/>
  <c r="AQ9" i="55"/>
  <c r="AQ8" i="55"/>
  <c r="AP22" i="55"/>
  <c r="AP21" i="55"/>
  <c r="AP15" i="55"/>
  <c r="AP13" i="55"/>
  <c r="AP10" i="55"/>
  <c r="AP7" i="55"/>
  <c r="AO23" i="55"/>
  <c r="AO22" i="55"/>
  <c r="W18" i="55"/>
  <c r="AO15" i="55"/>
  <c r="AO13" i="55"/>
  <c r="AO9" i="55"/>
  <c r="AO8" i="55"/>
  <c r="Y18" i="55"/>
  <c r="Y11" i="55"/>
  <c r="AA18" i="55"/>
  <c r="AA12" i="55"/>
  <c r="AA11" i="55"/>
  <c r="AO10" i="55"/>
  <c r="AN10" i="55"/>
  <c r="Y17" i="55"/>
  <c r="W12" i="55"/>
  <c r="AN23" i="55"/>
  <c r="AN19" i="55"/>
  <c r="AN13" i="55"/>
  <c r="AM23" i="55"/>
  <c r="AM22" i="55"/>
  <c r="AM19" i="55"/>
  <c r="S12" i="55"/>
  <c r="AM13" i="55"/>
  <c r="AM9" i="55"/>
  <c r="AM7" i="55"/>
  <c r="AM20" i="55"/>
  <c r="AM15" i="55"/>
  <c r="AM10" i="55"/>
  <c r="AL10" i="55"/>
  <c r="AL8" i="55"/>
  <c r="AL23" i="55"/>
  <c r="AL22" i="55"/>
  <c r="AL21" i="55"/>
  <c r="AL20" i="55"/>
  <c r="AL15" i="55"/>
  <c r="AL14" i="55"/>
  <c r="AL13" i="55"/>
  <c r="AL9" i="55"/>
  <c r="AS10" i="55" l="1"/>
  <c r="AI40" i="55"/>
  <c r="AQ6" i="55"/>
  <c r="AL16" i="55"/>
  <c r="AP6" i="55"/>
  <c r="AM6" i="55"/>
  <c r="AL30" i="55"/>
  <c r="AM16" i="55"/>
  <c r="AD36" i="55"/>
  <c r="AN15" i="55"/>
  <c r="AN32" i="55"/>
  <c r="AP34" i="55"/>
  <c r="AR34" i="55" s="1"/>
  <c r="AJ46" i="55"/>
  <c r="AQ30" i="55"/>
  <c r="AK40" i="55"/>
  <c r="AM45" i="55"/>
  <c r="AI33" i="55"/>
  <c r="U41" i="55"/>
  <c r="AI45" i="55"/>
  <c r="AN6" i="55"/>
  <c r="AO14" i="55"/>
  <c r="AP14" i="55"/>
  <c r="AP23" i="55"/>
  <c r="AJ31" i="55"/>
  <c r="AP32" i="55"/>
  <c r="AH37" i="55"/>
  <c r="AH39" i="55"/>
  <c r="AH40" i="55"/>
  <c r="AP44" i="55"/>
  <c r="AQ39" i="55"/>
  <c r="Y36" i="55"/>
  <c r="AQ15" i="55"/>
  <c r="AL6" i="55"/>
  <c r="AL7" i="55"/>
  <c r="AH31" i="55"/>
  <c r="AM32" i="55"/>
  <c r="AD12" i="55"/>
  <c r="AN7" i="55"/>
  <c r="AQ7" i="55"/>
  <c r="AL19" i="55"/>
  <c r="AL17" i="55" s="1"/>
  <c r="AN14" i="55"/>
  <c r="AN31" i="55"/>
  <c r="AP39" i="55"/>
  <c r="AN45" i="55"/>
  <c r="AN20" i="55"/>
  <c r="S17" i="55"/>
  <c r="AN8" i="55"/>
  <c r="Y12" i="55"/>
  <c r="AO6" i="55"/>
  <c r="AM8" i="55"/>
  <c r="AM21" i="55"/>
  <c r="AM17" i="55" s="1"/>
  <c r="AN9" i="55"/>
  <c r="AN22" i="55"/>
  <c r="AO7" i="55"/>
  <c r="AO20" i="55"/>
  <c r="AP8" i="55"/>
  <c r="AP19" i="55"/>
  <c r="AP17" i="55" s="1"/>
  <c r="AQ20" i="55"/>
  <c r="AJ30" i="55"/>
  <c r="AH32" i="55"/>
  <c r="AN33" i="55"/>
  <c r="AN37" i="55"/>
  <c r="AJ38" i="55"/>
  <c r="AJ39" i="55"/>
  <c r="AQ31" i="55"/>
  <c r="AS31" i="55" s="1"/>
  <c r="AK32" i="55"/>
  <c r="AO21" i="55"/>
  <c r="AP9" i="55"/>
  <c r="E42" i="55"/>
  <c r="AQ13" i="55"/>
  <c r="AM43" i="55"/>
  <c r="L42" i="55"/>
  <c r="AA35" i="55"/>
  <c r="U42" i="55"/>
  <c r="S18" i="55"/>
  <c r="U17" i="55"/>
  <c r="AN30" i="55"/>
  <c r="AJ32" i="55"/>
  <c r="AP33" i="55"/>
  <c r="AH38" i="55"/>
  <c r="T36" i="55"/>
  <c r="N41" i="55"/>
  <c r="AD42" i="55"/>
  <c r="AD11" i="55"/>
  <c r="AQ14" i="55"/>
  <c r="AP30" i="55"/>
  <c r="V36" i="55"/>
  <c r="AK33" i="55"/>
  <c r="AK37" i="55"/>
  <c r="AG35" i="55"/>
  <c r="AK46" i="55"/>
  <c r="Z41" i="55"/>
  <c r="W11" i="55"/>
  <c r="AF11" i="55"/>
  <c r="AL32" i="55"/>
  <c r="X35" i="55"/>
  <c r="AH43" i="55"/>
  <c r="AL44" i="55"/>
  <c r="AL41" i="55" s="1"/>
  <c r="AH46" i="55"/>
  <c r="C35" i="55"/>
  <c r="M42" i="55"/>
  <c r="AM14" i="55"/>
  <c r="AO19" i="55"/>
  <c r="AO17" i="55" s="1"/>
  <c r="AM44" i="55"/>
  <c r="J35" i="55"/>
  <c r="Z35" i="55"/>
  <c r="T42" i="55"/>
  <c r="AK30" i="55"/>
  <c r="AS30" i="55" s="1"/>
  <c r="O41" i="55"/>
  <c r="J41" i="55"/>
  <c r="S11" i="55"/>
  <c r="U11" i="55"/>
  <c r="AD18" i="55"/>
  <c r="AF18" i="55"/>
  <c r="R36" i="55"/>
  <c r="AL31" i="55"/>
  <c r="AH33" i="55"/>
  <c r="AB35" i="55"/>
  <c r="AJ40" i="55"/>
  <c r="F42" i="55"/>
  <c r="AN46" i="55"/>
  <c r="U12" i="55"/>
  <c r="AE18" i="55"/>
  <c r="AG18" i="55"/>
  <c r="AQ19" i="55"/>
  <c r="AH30" i="55"/>
  <c r="AJ33" i="55"/>
  <c r="H42" i="55"/>
  <c r="AK38" i="55"/>
  <c r="AK39" i="55"/>
  <c r="AO39" i="55"/>
  <c r="AI44" i="55"/>
  <c r="S41" i="55"/>
  <c r="AI46" i="55"/>
  <c r="AM36" i="55"/>
  <c r="I35" i="55"/>
  <c r="O42" i="55"/>
  <c r="K42" i="55"/>
  <c r="AS45" i="55"/>
  <c r="E36" i="55"/>
  <c r="AQ38" i="55"/>
  <c r="W41" i="55"/>
  <c r="AQ43" i="55"/>
  <c r="AQ41" i="55" s="1"/>
  <c r="I36" i="55"/>
  <c r="E41" i="55"/>
  <c r="AA41" i="55"/>
  <c r="AM37" i="55"/>
  <c r="G41" i="55"/>
  <c r="C42" i="55"/>
  <c r="AO37" i="55"/>
  <c r="AA36" i="55"/>
  <c r="AI43" i="55"/>
  <c r="AC36" i="55"/>
  <c r="M41" i="55"/>
  <c r="E35" i="55"/>
  <c r="AC35" i="55"/>
  <c r="B41" i="55"/>
  <c r="AH45" i="55"/>
  <c r="D35" i="55"/>
  <c r="AJ37" i="55"/>
  <c r="T35" i="55"/>
  <c r="B36" i="55"/>
  <c r="AB36" i="55"/>
  <c r="T41" i="55"/>
  <c r="F41" i="55"/>
  <c r="AD35" i="55"/>
  <c r="AL39" i="55"/>
  <c r="AL35" i="55" s="1"/>
  <c r="Z42" i="55"/>
  <c r="H35" i="55"/>
  <c r="V35" i="55"/>
  <c r="D36" i="55"/>
  <c r="H41" i="55"/>
  <c r="X42" i="55"/>
  <c r="AJ44" i="55"/>
  <c r="AJ45" i="55"/>
  <c r="AP43" i="55"/>
  <c r="AN39" i="55"/>
  <c r="AP45" i="55"/>
  <c r="L41" i="55"/>
  <c r="AP38" i="55"/>
  <c r="AP36" i="55" s="1"/>
  <c r="N42" i="55"/>
  <c r="AS34" i="55"/>
  <c r="AI36" i="55"/>
  <c r="AI35" i="55"/>
  <c r="AO42" i="55"/>
  <c r="AO48" i="55" s="1"/>
  <c r="AO41" i="55"/>
  <c r="AJ43" i="55"/>
  <c r="AN44" i="55"/>
  <c r="AP37" i="55"/>
  <c r="AK43" i="55"/>
  <c r="B35" i="55"/>
  <c r="R41" i="55"/>
  <c r="J42" i="55"/>
  <c r="V42" i="55"/>
  <c r="W42" i="55"/>
  <c r="AN38" i="55"/>
  <c r="AN43" i="55"/>
  <c r="R35" i="55"/>
  <c r="B42" i="55"/>
  <c r="W17" i="55"/>
  <c r="U18" i="55"/>
  <c r="O12" i="55"/>
  <c r="K12" i="55"/>
  <c r="AJ10" i="55"/>
  <c r="AR10" i="55" s="1"/>
  <c r="K18" i="55"/>
  <c r="AK23" i="55"/>
  <c r="AK9" i="55"/>
  <c r="AJ23" i="55"/>
  <c r="AJ7" i="55"/>
  <c r="AN17" i="55" l="1"/>
  <c r="AS44" i="55"/>
  <c r="AS32" i="55"/>
  <c r="AS40" i="55"/>
  <c r="AS33" i="55"/>
  <c r="AH36" i="55"/>
  <c r="AH35" i="55"/>
  <c r="AM41" i="55"/>
  <c r="AS46" i="55"/>
  <c r="AM42" i="55"/>
  <c r="AM48" i="55" s="1"/>
  <c r="AS39" i="55"/>
  <c r="AR40" i="55"/>
  <c r="AI42" i="55"/>
  <c r="AI48" i="55" s="1"/>
  <c r="AR30" i="55"/>
  <c r="AS37" i="55"/>
  <c r="AR46" i="55"/>
  <c r="AK35" i="55"/>
  <c r="AH42" i="55"/>
  <c r="AH48" i="55" s="1"/>
  <c r="AL42" i="55"/>
  <c r="AL48" i="55" s="1"/>
  <c r="AK36" i="55"/>
  <c r="AQ36" i="55"/>
  <c r="AR31" i="55"/>
  <c r="AR32" i="55"/>
  <c r="AJ36" i="55"/>
  <c r="AJ21" i="55"/>
  <c r="AH41" i="55"/>
  <c r="AO36" i="55"/>
  <c r="AJ9" i="55"/>
  <c r="AM35" i="55"/>
  <c r="AJ35" i="55"/>
  <c r="AR45" i="55"/>
  <c r="AO35" i="55"/>
  <c r="AR33" i="55"/>
  <c r="M12" i="55"/>
  <c r="K17" i="55"/>
  <c r="AI41" i="55"/>
  <c r="AJ22" i="55"/>
  <c r="AJ15" i="55"/>
  <c r="K11" i="55"/>
  <c r="M17" i="55"/>
  <c r="AJ16" i="55"/>
  <c r="AK8" i="55"/>
  <c r="AK21" i="55"/>
  <c r="O11" i="55"/>
  <c r="AP35" i="55"/>
  <c r="AJ6" i="55"/>
  <c r="AJ19" i="55"/>
  <c r="AK22" i="55"/>
  <c r="AP42" i="55"/>
  <c r="AP48" i="55" s="1"/>
  <c r="I11" i="55"/>
  <c r="AJ20" i="55"/>
  <c r="AJ8" i="55"/>
  <c r="I12" i="55"/>
  <c r="M18" i="55"/>
  <c r="O17" i="55"/>
  <c r="AJ13" i="55"/>
  <c r="AJ14" i="55"/>
  <c r="AK6" i="55"/>
  <c r="I17" i="55"/>
  <c r="M11" i="55"/>
  <c r="AK7" i="55"/>
  <c r="AK20" i="55"/>
  <c r="AS38" i="55"/>
  <c r="AQ42" i="55"/>
  <c r="AQ48" i="55" s="1"/>
  <c r="AQ35" i="55"/>
  <c r="AL36" i="55"/>
  <c r="AR44" i="55"/>
  <c r="AP41" i="55"/>
  <c r="AN36" i="55"/>
  <c r="AR39" i="55"/>
  <c r="AK41" i="55"/>
  <c r="AK42" i="55"/>
  <c r="AK48" i="55" s="1"/>
  <c r="AN42" i="55"/>
  <c r="AN48" i="55" s="1"/>
  <c r="AN41" i="55"/>
  <c r="AJ41" i="55"/>
  <c r="AJ42" i="55"/>
  <c r="AJ48" i="55" s="1"/>
  <c r="AR38" i="55"/>
  <c r="AR43" i="55"/>
  <c r="AS43" i="55"/>
  <c r="AN35" i="55"/>
  <c r="AR37" i="55"/>
  <c r="O18" i="55"/>
  <c r="I18" i="55"/>
  <c r="H11" i="55"/>
  <c r="AJ17" i="55" l="1"/>
  <c r="AK17" i="55"/>
  <c r="AS36" i="55"/>
  <c r="AS35" i="55"/>
  <c r="AJ12" i="55"/>
  <c r="AJ11" i="55"/>
  <c r="AR36" i="55"/>
  <c r="AR35" i="55"/>
  <c r="AS41" i="55"/>
  <c r="AS42" i="55"/>
  <c r="AR41" i="55"/>
  <c r="AR42" i="55"/>
  <c r="F17" i="55" l="1"/>
  <c r="AI23" i="55"/>
  <c r="D47" i="55"/>
  <c r="D48" i="55" s="1"/>
  <c r="H17" i="55"/>
  <c r="J17" i="55"/>
  <c r="L17" i="55"/>
  <c r="N17" i="55"/>
  <c r="P17" i="55"/>
  <c r="R17" i="55"/>
  <c r="T17" i="55"/>
  <c r="V17" i="55"/>
  <c r="X17" i="55"/>
  <c r="Z17" i="55"/>
  <c r="H18" i="55"/>
  <c r="J18" i="55"/>
  <c r="L18" i="55"/>
  <c r="N18" i="55"/>
  <c r="P18" i="55"/>
  <c r="R18" i="55"/>
  <c r="T18" i="55"/>
  <c r="V18" i="55"/>
  <c r="X18" i="55"/>
  <c r="Z18" i="55"/>
  <c r="AB18" i="55"/>
  <c r="AJ18" i="55"/>
  <c r="AJ24" i="55" s="1"/>
  <c r="AK18" i="55"/>
  <c r="AK24" i="55" s="1"/>
  <c r="AL18" i="55"/>
  <c r="AL24" i="55" s="1"/>
  <c r="AM18" i="55"/>
  <c r="AM24" i="55" s="1"/>
  <c r="AN18" i="55"/>
  <c r="AN24" i="55" s="1"/>
  <c r="AO18" i="55"/>
  <c r="AO24" i="55" s="1"/>
  <c r="AP18" i="55"/>
  <c r="AP24" i="55" s="1"/>
  <c r="J11" i="55"/>
  <c r="L11" i="55"/>
  <c r="N11" i="55"/>
  <c r="P11" i="55"/>
  <c r="R11" i="55"/>
  <c r="T11" i="55"/>
  <c r="V11" i="55"/>
  <c r="X11" i="55"/>
  <c r="Z11" i="55"/>
  <c r="AB11" i="55"/>
  <c r="AK11" i="55"/>
  <c r="AL11" i="55"/>
  <c r="AM11" i="55"/>
  <c r="AN11" i="55"/>
  <c r="AO11" i="55"/>
  <c r="AP11" i="55"/>
  <c r="AI16" i="55"/>
  <c r="AS16" i="55" s="1"/>
  <c r="AH16" i="55"/>
  <c r="AR16" i="55" s="1"/>
  <c r="F12" i="55"/>
  <c r="J12" i="55"/>
  <c r="L12" i="55"/>
  <c r="N12" i="55"/>
  <c r="P12" i="55"/>
  <c r="R12" i="55"/>
  <c r="T12" i="55"/>
  <c r="V12" i="55"/>
  <c r="X12" i="55"/>
  <c r="Z12" i="55"/>
  <c r="AB12" i="55"/>
  <c r="AK12" i="55"/>
  <c r="AL12" i="55"/>
  <c r="AM12" i="55"/>
  <c r="AN12" i="55"/>
  <c r="AO12" i="55"/>
  <c r="AP12" i="55"/>
  <c r="N46" i="54"/>
  <c r="J46" i="54"/>
  <c r="H46" i="54"/>
  <c r="F46" i="54"/>
  <c r="D46" i="54"/>
  <c r="F45" i="54"/>
  <c r="D45" i="54"/>
  <c r="H44" i="54"/>
  <c r="J43" i="54"/>
  <c r="H43" i="54"/>
  <c r="D42" i="54"/>
  <c r="R46" i="54"/>
  <c r="M46" i="54"/>
  <c r="I46" i="54"/>
  <c r="G46" i="54"/>
  <c r="E46" i="54"/>
  <c r="C46" i="54"/>
  <c r="I45" i="54"/>
  <c r="I44" i="54"/>
  <c r="R43" i="54"/>
  <c r="I43" i="54"/>
  <c r="M42" i="54"/>
  <c r="I42" i="54"/>
  <c r="G42" i="54"/>
  <c r="S28" i="54"/>
  <c r="R26" i="54"/>
  <c r="N30" i="54"/>
  <c r="M27" i="54"/>
  <c r="M26" i="54"/>
  <c r="D30" i="54"/>
  <c r="D27" i="54"/>
  <c r="D26" i="54"/>
  <c r="C30" i="54"/>
  <c r="H30" i="54"/>
  <c r="G30" i="54"/>
  <c r="M30" i="54"/>
  <c r="R30" i="54"/>
  <c r="I28" i="54"/>
  <c r="E30" i="54"/>
  <c r="E11" i="55" l="1"/>
  <c r="D11" i="55"/>
  <c r="E12" i="55"/>
  <c r="D12" i="55"/>
  <c r="AI19" i="55"/>
  <c r="C45" i="54"/>
  <c r="N45" i="54"/>
  <c r="D18" i="55"/>
  <c r="E17" i="55"/>
  <c r="F28" i="54"/>
  <c r="D28" i="54"/>
  <c r="S27" i="54"/>
  <c r="N43" i="54"/>
  <c r="N42" i="54"/>
  <c r="F30" i="54"/>
  <c r="AH22" i="55"/>
  <c r="AR22" i="55" s="1"/>
  <c r="G29" i="54"/>
  <c r="AH7" i="55"/>
  <c r="AR7" i="55" s="1"/>
  <c r="E27" i="54"/>
  <c r="G28" i="54"/>
  <c r="N28" i="54"/>
  <c r="R45" i="54"/>
  <c r="J45" i="54"/>
  <c r="D17" i="55"/>
  <c r="E18" i="55"/>
  <c r="AH8" i="55"/>
  <c r="AR8" i="55" s="1"/>
  <c r="AI6" i="55"/>
  <c r="AS6" i="55" s="1"/>
  <c r="AI20" i="55"/>
  <c r="AS20" i="55" s="1"/>
  <c r="AU20" i="55" s="1"/>
  <c r="E26" i="54"/>
  <c r="E28" i="54"/>
  <c r="N29" i="54"/>
  <c r="R44" i="54"/>
  <c r="J44" i="54"/>
  <c r="AH9" i="55"/>
  <c r="AR9" i="55" s="1"/>
  <c r="AI7" i="55"/>
  <c r="AS7" i="55" s="1"/>
  <c r="AI21" i="55"/>
  <c r="AS21" i="55" s="1"/>
  <c r="AU21" i="55" s="1"/>
  <c r="B11" i="55"/>
  <c r="AH13" i="55"/>
  <c r="B17" i="55"/>
  <c r="AH19" i="55"/>
  <c r="AI8" i="55"/>
  <c r="AS8" i="55" s="1"/>
  <c r="AI22" i="55"/>
  <c r="AS22" i="55" s="1"/>
  <c r="AU22" i="55" s="1"/>
  <c r="R42" i="54"/>
  <c r="E45" i="54"/>
  <c r="J42" i="54"/>
  <c r="B12" i="55"/>
  <c r="AH14" i="55"/>
  <c r="AQ12" i="55" s="1"/>
  <c r="B18" i="55"/>
  <c r="AH20" i="55"/>
  <c r="AR20" i="55" s="1"/>
  <c r="AI9" i="55"/>
  <c r="AS9" i="55" s="1"/>
  <c r="F27" i="54"/>
  <c r="E44" i="54"/>
  <c r="G45" i="54"/>
  <c r="AH15" i="55"/>
  <c r="AR15" i="55" s="1"/>
  <c r="AH21" i="55"/>
  <c r="AR21" i="55" s="1"/>
  <c r="AI13" i="55"/>
  <c r="AS13" i="55" s="1"/>
  <c r="R28" i="54"/>
  <c r="G44" i="54"/>
  <c r="AI14" i="55"/>
  <c r="F18" i="55"/>
  <c r="E29" i="54"/>
  <c r="F29" i="54"/>
  <c r="E42" i="54"/>
  <c r="G43" i="54"/>
  <c r="AH6" i="55"/>
  <c r="AR6" i="55" s="1"/>
  <c r="AH23" i="55"/>
  <c r="AI15" i="55"/>
  <c r="G27" i="54"/>
  <c r="S29" i="54"/>
  <c r="H45" i="54"/>
  <c r="G18" i="55"/>
  <c r="H26" i="54"/>
  <c r="M43" i="54"/>
  <c r="F42" i="54"/>
  <c r="H27" i="54"/>
  <c r="H42" i="54"/>
  <c r="D44" i="54"/>
  <c r="H29" i="54"/>
  <c r="H28" i="54"/>
  <c r="M45" i="54"/>
  <c r="F44" i="54"/>
  <c r="I26" i="54"/>
  <c r="C11" i="55"/>
  <c r="U30" i="54"/>
  <c r="C12" i="55"/>
  <c r="M28" i="54"/>
  <c r="D43" i="54"/>
  <c r="N44" i="54"/>
  <c r="J27" i="54"/>
  <c r="M29" i="54"/>
  <c r="C43" i="54"/>
  <c r="M44" i="54"/>
  <c r="C18" i="55"/>
  <c r="H12" i="55"/>
  <c r="F26" i="54"/>
  <c r="E43" i="54"/>
  <c r="G11" i="55"/>
  <c r="C17" i="55"/>
  <c r="F11" i="55"/>
  <c r="G12" i="55"/>
  <c r="G17" i="55"/>
  <c r="J26" i="54"/>
  <c r="J29" i="54"/>
  <c r="N27" i="54"/>
  <c r="C44" i="54"/>
  <c r="J28" i="54"/>
  <c r="C28" i="54"/>
  <c r="S30" i="54"/>
  <c r="I27" i="54"/>
  <c r="I29" i="54"/>
  <c r="F43" i="54"/>
  <c r="J30" i="54"/>
  <c r="G26" i="54"/>
  <c r="S26" i="54"/>
  <c r="T30" i="54"/>
  <c r="I30" i="54"/>
  <c r="C29" i="54"/>
  <c r="N26" i="54"/>
  <c r="C26" i="54"/>
  <c r="C27" i="54"/>
  <c r="C42" i="54"/>
  <c r="R29" i="54"/>
  <c r="R27" i="54"/>
  <c r="D29" i="54"/>
  <c r="AS15" i="55" l="1"/>
  <c r="AS14" i="55"/>
  <c r="AS12" i="55" s="1"/>
  <c r="AS19" i="55"/>
  <c r="AQ17" i="55"/>
  <c r="AQ18" i="55"/>
  <c r="AQ11" i="55"/>
  <c r="AH17" i="55"/>
  <c r="AU19" i="55"/>
  <c r="AI17" i="55"/>
  <c r="AI18" i="55"/>
  <c r="AI24" i="55" s="1"/>
  <c r="AH11" i="55"/>
  <c r="AR13" i="55"/>
  <c r="AI12" i="55"/>
  <c r="AI11" i="55"/>
  <c r="AS17" i="55"/>
  <c r="AS18" i="55"/>
  <c r="AU18" i="55" s="1"/>
  <c r="AR19" i="55"/>
  <c r="AH18" i="55"/>
  <c r="AR14" i="55"/>
  <c r="AR12" i="55" s="1"/>
  <c r="AH12" i="55"/>
  <c r="D24" i="55"/>
  <c r="U29" i="54"/>
  <c r="U28" i="54"/>
  <c r="U26" i="54"/>
  <c r="U27" i="54"/>
  <c r="T28" i="54"/>
  <c r="T27" i="54"/>
  <c r="T26" i="54"/>
  <c r="T29" i="54"/>
  <c r="AD126" i="47"/>
  <c r="Y125" i="47"/>
  <c r="M125" i="47"/>
  <c r="AD124" i="47"/>
  <c r="R124" i="47"/>
  <c r="F124" i="47"/>
  <c r="Y122" i="47"/>
  <c r="AD120" i="47"/>
  <c r="Z120" i="47"/>
  <c r="R120" i="47"/>
  <c r="F120" i="47"/>
  <c r="Y118" i="47"/>
  <c r="V118" i="47"/>
  <c r="M118" i="47"/>
  <c r="AD117" i="47"/>
  <c r="Y116" i="47"/>
  <c r="Q116" i="47"/>
  <c r="M116" i="47"/>
  <c r="AD115" i="47"/>
  <c r="Z115" i="47"/>
  <c r="R115" i="47"/>
  <c r="F115" i="47"/>
  <c r="Y113" i="47"/>
  <c r="M113" i="47"/>
  <c r="AD112" i="47"/>
  <c r="Z112" i="47"/>
  <c r="R112" i="47"/>
  <c r="I112" i="47"/>
  <c r="F112" i="47"/>
  <c r="Y111" i="47"/>
  <c r="V111" i="47"/>
  <c r="M111" i="47"/>
  <c r="AD110" i="47"/>
  <c r="Y109" i="47"/>
  <c r="Q109" i="47"/>
  <c r="M109" i="47"/>
  <c r="AD108" i="47"/>
  <c r="Z108" i="47"/>
  <c r="R108" i="47"/>
  <c r="F108" i="47"/>
  <c r="Y107" i="47"/>
  <c r="M107" i="47"/>
  <c r="AD106" i="47"/>
  <c r="Z106" i="47"/>
  <c r="R106" i="47"/>
  <c r="F106" i="47"/>
  <c r="Y105" i="47"/>
  <c r="V105" i="47"/>
  <c r="M105" i="47"/>
  <c r="AD104" i="47"/>
  <c r="Y102" i="47"/>
  <c r="Q102" i="47"/>
  <c r="M102" i="47"/>
  <c r="AD100" i="47"/>
  <c r="Z100" i="47"/>
  <c r="R100" i="47"/>
  <c r="F100" i="47"/>
  <c r="Y99" i="47"/>
  <c r="M99" i="47"/>
  <c r="AD98" i="47"/>
  <c r="Z98" i="47"/>
  <c r="R98" i="47"/>
  <c r="N98" i="47"/>
  <c r="I98" i="47"/>
  <c r="F98" i="47"/>
  <c r="Y96" i="47"/>
  <c r="V96" i="47"/>
  <c r="N96" i="47"/>
  <c r="M96" i="47"/>
  <c r="AD94" i="47"/>
  <c r="N94" i="47"/>
  <c r="Y93" i="47"/>
  <c r="Q93" i="47"/>
  <c r="M93" i="47"/>
  <c r="AD92" i="47"/>
  <c r="Z92" i="47"/>
  <c r="R92" i="47"/>
  <c r="F92" i="47"/>
  <c r="Y90" i="47"/>
  <c r="M90" i="47"/>
  <c r="AD88" i="47"/>
  <c r="Z88" i="47"/>
  <c r="R88" i="47"/>
  <c r="N88" i="47"/>
  <c r="F88" i="47"/>
  <c r="Y87" i="47"/>
  <c r="V87" i="47"/>
  <c r="N87" i="47"/>
  <c r="M87" i="47"/>
  <c r="AD86" i="47"/>
  <c r="N86" i="47"/>
  <c r="Y85" i="47"/>
  <c r="Q85" i="47"/>
  <c r="M85" i="47"/>
  <c r="AD84" i="47"/>
  <c r="Z84" i="47"/>
  <c r="R84" i="47"/>
  <c r="F84" i="47"/>
  <c r="Y82" i="47"/>
  <c r="M82" i="47"/>
  <c r="AD81" i="47"/>
  <c r="Z81" i="47"/>
  <c r="R81" i="47"/>
  <c r="N81" i="47"/>
  <c r="I81" i="47"/>
  <c r="F81" i="47"/>
  <c r="Y80" i="47"/>
  <c r="V80" i="47"/>
  <c r="N80" i="47"/>
  <c r="M80" i="47"/>
  <c r="AD79" i="47"/>
  <c r="N79" i="47"/>
  <c r="Y78" i="47"/>
  <c r="Q78" i="47"/>
  <c r="M78" i="47"/>
  <c r="AD77" i="47"/>
  <c r="Z77" i="47"/>
  <c r="R77" i="47"/>
  <c r="N77" i="47"/>
  <c r="F77" i="47"/>
  <c r="AC128" i="46"/>
  <c r="Y128" i="46"/>
  <c r="Q128" i="46"/>
  <c r="M128" i="46"/>
  <c r="E128" i="46"/>
  <c r="AH127" i="46"/>
  <c r="J127" i="46" s="1"/>
  <c r="AD127" i="46"/>
  <c r="V127" i="46"/>
  <c r="AG126" i="46"/>
  <c r="Y126" i="46"/>
  <c r="V126" i="46"/>
  <c r="U126" i="46"/>
  <c r="M126" i="46"/>
  <c r="I126" i="46"/>
  <c r="AD124" i="46"/>
  <c r="R124" i="46"/>
  <c r="F124" i="46"/>
  <c r="AG122" i="46"/>
  <c r="AC122" i="46"/>
  <c r="U122" i="46"/>
  <c r="Q122" i="46"/>
  <c r="I122" i="46"/>
  <c r="E122" i="46"/>
  <c r="AH120" i="46"/>
  <c r="J120" i="46" s="1"/>
  <c r="Z120" i="46"/>
  <c r="N120" i="46"/>
  <c r="AC119" i="46"/>
  <c r="Y119" i="46"/>
  <c r="Q119" i="46"/>
  <c r="M119" i="46"/>
  <c r="E119" i="46"/>
  <c r="AH118" i="46"/>
  <c r="J118" i="46" s="1"/>
  <c r="AD118" i="46"/>
  <c r="V118" i="46"/>
  <c r="M118" i="46"/>
  <c r="AG117" i="46"/>
  <c r="Y117" i="46"/>
  <c r="V117" i="46"/>
  <c r="U117" i="46"/>
  <c r="M117" i="46"/>
  <c r="I117" i="46"/>
  <c r="AD115" i="46"/>
  <c r="R115" i="46"/>
  <c r="N115" i="46"/>
  <c r="F115" i="46"/>
  <c r="AG114" i="46"/>
  <c r="AC114" i="46"/>
  <c r="U114" i="46"/>
  <c r="Q114" i="46"/>
  <c r="I114" i="46"/>
  <c r="E114" i="46"/>
  <c r="AH113" i="46"/>
  <c r="J113" i="46" s="1"/>
  <c r="Z113" i="46"/>
  <c r="N113" i="46"/>
  <c r="AC112" i="46"/>
  <c r="Y112" i="46"/>
  <c r="Q112" i="46"/>
  <c r="M112" i="46"/>
  <c r="E112" i="46"/>
  <c r="AH111" i="46"/>
  <c r="J111" i="46" s="1"/>
  <c r="AD111" i="46"/>
  <c r="V111" i="46"/>
  <c r="AG110" i="46"/>
  <c r="Y110" i="46"/>
  <c r="V110" i="46"/>
  <c r="U110" i="46"/>
  <c r="M110" i="46"/>
  <c r="I110" i="46"/>
  <c r="AD109" i="46"/>
  <c r="R109" i="46"/>
  <c r="N109" i="46"/>
  <c r="F109" i="46"/>
  <c r="AG108" i="46"/>
  <c r="AC108" i="46"/>
  <c r="U108" i="46"/>
  <c r="Q108" i="46"/>
  <c r="I108" i="46"/>
  <c r="E108" i="46"/>
  <c r="AH107" i="46"/>
  <c r="J107" i="46" s="1"/>
  <c r="Z107" i="46"/>
  <c r="V107" i="46"/>
  <c r="N107" i="46"/>
  <c r="AC106" i="46"/>
  <c r="Y106" i="46"/>
  <c r="Q106" i="46"/>
  <c r="M106" i="46"/>
  <c r="E106" i="46"/>
  <c r="AH104" i="46"/>
  <c r="J104" i="46" s="1"/>
  <c r="AD104" i="46"/>
  <c r="V104" i="46"/>
  <c r="R104" i="46"/>
  <c r="M104" i="46"/>
  <c r="AG102" i="46"/>
  <c r="Y102" i="46"/>
  <c r="V102" i="46"/>
  <c r="U102" i="46"/>
  <c r="M102" i="46"/>
  <c r="I102" i="46"/>
  <c r="AD101" i="46"/>
  <c r="Z101" i="46"/>
  <c r="R101" i="46"/>
  <c r="N101" i="46"/>
  <c r="F101" i="46"/>
  <c r="AG100" i="46"/>
  <c r="AC100" i="46"/>
  <c r="U100" i="46"/>
  <c r="Q100" i="46"/>
  <c r="I100" i="46"/>
  <c r="E100" i="46"/>
  <c r="AH98" i="46"/>
  <c r="Z98" i="46"/>
  <c r="V98" i="46"/>
  <c r="N98" i="46"/>
  <c r="J98" i="46"/>
  <c r="AC96" i="46"/>
  <c r="Y96" i="46"/>
  <c r="Q96" i="46"/>
  <c r="M96" i="46"/>
  <c r="E96" i="46"/>
  <c r="AH95" i="46"/>
  <c r="AD95" i="46"/>
  <c r="V95" i="46"/>
  <c r="R95" i="46"/>
  <c r="J95" i="46"/>
  <c r="AG94" i="46"/>
  <c r="Y94" i="46"/>
  <c r="V94" i="46"/>
  <c r="U94" i="46"/>
  <c r="M94" i="46"/>
  <c r="I94" i="46"/>
  <c r="AD92" i="46"/>
  <c r="Z92" i="46"/>
  <c r="R92" i="46"/>
  <c r="N92" i="46"/>
  <c r="F92" i="46"/>
  <c r="AH90" i="46"/>
  <c r="Z90" i="46"/>
  <c r="V90" i="46"/>
  <c r="N90" i="46"/>
  <c r="J90" i="46"/>
  <c r="AC89" i="46"/>
  <c r="Y89" i="46"/>
  <c r="Q89" i="46"/>
  <c r="M89" i="46"/>
  <c r="E89" i="46"/>
  <c r="AH88" i="46"/>
  <c r="AD88" i="46"/>
  <c r="V88" i="46"/>
  <c r="R88" i="46"/>
  <c r="J88" i="46"/>
  <c r="F88" i="46"/>
  <c r="AG87" i="46"/>
  <c r="Y87" i="46"/>
  <c r="U87" i="46"/>
  <c r="M87" i="46"/>
  <c r="I87" i="46"/>
  <c r="AD86" i="46"/>
  <c r="Z86" i="46"/>
  <c r="R86" i="46"/>
  <c r="N86" i="46"/>
  <c r="F86" i="46"/>
  <c r="AH84" i="46"/>
  <c r="AC84" i="46"/>
  <c r="Z84" i="46"/>
  <c r="V84" i="46"/>
  <c r="N84" i="46"/>
  <c r="J84" i="46"/>
  <c r="E84" i="46"/>
  <c r="AC83" i="46"/>
  <c r="Y83" i="46"/>
  <c r="Q83" i="46"/>
  <c r="N83" i="46"/>
  <c r="M83" i="46"/>
  <c r="E83" i="46"/>
  <c r="AH82" i="46"/>
  <c r="AD82" i="46"/>
  <c r="V82" i="46"/>
  <c r="R82" i="46"/>
  <c r="J82" i="46"/>
  <c r="F82" i="46"/>
  <c r="AG81" i="46"/>
  <c r="Y81" i="46"/>
  <c r="U81" i="46"/>
  <c r="M81" i="46"/>
  <c r="I81" i="46"/>
  <c r="AD80" i="46"/>
  <c r="Z80" i="46"/>
  <c r="R80" i="46"/>
  <c r="N80" i="46"/>
  <c r="AG79" i="46"/>
  <c r="AC79" i="46"/>
  <c r="U79" i="46"/>
  <c r="Q79" i="46"/>
  <c r="I79" i="46"/>
  <c r="E79" i="46"/>
  <c r="M129" i="45"/>
  <c r="I129" i="45"/>
  <c r="N128" i="45"/>
  <c r="E128" i="45"/>
  <c r="M127" i="45"/>
  <c r="I127" i="45"/>
  <c r="M125" i="45"/>
  <c r="I125" i="45"/>
  <c r="M123" i="45"/>
  <c r="I123" i="45"/>
  <c r="N120" i="45"/>
  <c r="M119" i="45"/>
  <c r="I119" i="45"/>
  <c r="N118" i="45"/>
  <c r="J118" i="45"/>
  <c r="M115" i="45"/>
  <c r="I115" i="45"/>
  <c r="N114" i="45"/>
  <c r="J114" i="45"/>
  <c r="M113" i="45"/>
  <c r="I113" i="45"/>
  <c r="N112" i="45"/>
  <c r="E112" i="45"/>
  <c r="M111" i="45"/>
  <c r="I111" i="45"/>
  <c r="M109" i="45"/>
  <c r="I109" i="45"/>
  <c r="N108" i="45"/>
  <c r="J108" i="45"/>
  <c r="M107" i="45"/>
  <c r="I107" i="45"/>
  <c r="M105" i="45"/>
  <c r="I105" i="45"/>
  <c r="M103" i="45"/>
  <c r="I103" i="45"/>
  <c r="M101" i="45"/>
  <c r="I101" i="45"/>
  <c r="M97" i="45"/>
  <c r="I97" i="45"/>
  <c r="N96" i="45"/>
  <c r="J96" i="45"/>
  <c r="E96" i="45"/>
  <c r="M95" i="45"/>
  <c r="I95" i="45"/>
  <c r="M93" i="45"/>
  <c r="I93" i="45"/>
  <c r="M91" i="45"/>
  <c r="I91" i="45"/>
  <c r="N90" i="45"/>
  <c r="J90" i="45"/>
  <c r="M89" i="45"/>
  <c r="I89" i="45"/>
  <c r="N88" i="45"/>
  <c r="J88" i="45"/>
  <c r="E88" i="45"/>
  <c r="M87" i="45"/>
  <c r="I87" i="45"/>
  <c r="M85" i="45"/>
  <c r="I85" i="45"/>
  <c r="N84" i="45"/>
  <c r="J84" i="45"/>
  <c r="E84" i="45"/>
  <c r="N82" i="45"/>
  <c r="J82" i="45"/>
  <c r="M81" i="45"/>
  <c r="I81" i="45"/>
  <c r="N80" i="45"/>
  <c r="J80" i="45"/>
  <c r="F78" i="49"/>
  <c r="F82" i="49"/>
  <c r="F87" i="49"/>
  <c r="AG87" i="49"/>
  <c r="F93" i="49"/>
  <c r="F96" i="49"/>
  <c r="F99" i="49"/>
  <c r="F105" i="49"/>
  <c r="F109" i="49"/>
  <c r="F113" i="49"/>
  <c r="E117" i="49"/>
  <c r="F118" i="49"/>
  <c r="F125" i="49"/>
  <c r="F130" i="49"/>
  <c r="AH24" i="55" l="1"/>
  <c r="AQ24" i="55"/>
  <c r="Q107" i="46"/>
  <c r="Q120" i="46"/>
  <c r="U84" i="47"/>
  <c r="U100" i="47"/>
  <c r="U115" i="47"/>
  <c r="R79" i="46"/>
  <c r="J80" i="46"/>
  <c r="AH80" i="46"/>
  <c r="J87" i="46"/>
  <c r="AH87" i="46"/>
  <c r="Z88" i="46"/>
  <c r="Z96" i="46"/>
  <c r="R98" i="46"/>
  <c r="Z106" i="46"/>
  <c r="R107" i="46"/>
  <c r="Z112" i="46"/>
  <c r="R113" i="46"/>
  <c r="Z119" i="46"/>
  <c r="R120" i="46"/>
  <c r="Z128" i="46"/>
  <c r="V77" i="47"/>
  <c r="Z82" i="47"/>
  <c r="V84" i="47"/>
  <c r="Z90" i="47"/>
  <c r="Z99" i="47"/>
  <c r="Z107" i="47"/>
  <c r="Z113" i="47"/>
  <c r="Z122" i="47"/>
  <c r="AD84" i="46"/>
  <c r="N111" i="46"/>
  <c r="J81" i="47"/>
  <c r="J106" i="47"/>
  <c r="Q90" i="46"/>
  <c r="AG115" i="46"/>
  <c r="J81" i="46"/>
  <c r="AH81" i="46"/>
  <c r="Z82" i="46"/>
  <c r="Z89" i="46"/>
  <c r="R90" i="46"/>
  <c r="J92" i="46"/>
  <c r="AH92" i="46"/>
  <c r="R100" i="46"/>
  <c r="AH101" i="46"/>
  <c r="J101" i="46" s="1"/>
  <c r="R108" i="46"/>
  <c r="AH109" i="46"/>
  <c r="J109" i="46" s="1"/>
  <c r="R114" i="46"/>
  <c r="AH115" i="46"/>
  <c r="J115" i="46" s="1"/>
  <c r="R122" i="46"/>
  <c r="AH124" i="46"/>
  <c r="J124" i="46" s="1"/>
  <c r="Z78" i="47"/>
  <c r="V79" i="47"/>
  <c r="Z85" i="47"/>
  <c r="V86" i="47"/>
  <c r="Z93" i="47"/>
  <c r="V94" i="47"/>
  <c r="Z102" i="47"/>
  <c r="V104" i="47"/>
  <c r="Z109" i="47"/>
  <c r="V110" i="47"/>
  <c r="Z116" i="47"/>
  <c r="V117" i="47"/>
  <c r="Z125" i="47"/>
  <c r="J98" i="47"/>
  <c r="Y82" i="46"/>
  <c r="AG101" i="46"/>
  <c r="U94" i="47"/>
  <c r="U110" i="47"/>
  <c r="U80" i="46"/>
  <c r="M88" i="46"/>
  <c r="E98" i="46"/>
  <c r="AC98" i="46"/>
  <c r="E113" i="46"/>
  <c r="AC113" i="46"/>
  <c r="I77" i="47"/>
  <c r="I92" i="47"/>
  <c r="I108" i="47"/>
  <c r="I124" i="47"/>
  <c r="F84" i="46"/>
  <c r="I101" i="46"/>
  <c r="U126" i="47"/>
  <c r="E129" i="49"/>
  <c r="F79" i="46"/>
  <c r="V80" i="46"/>
  <c r="V87" i="46"/>
  <c r="N88" i="46"/>
  <c r="N96" i="46"/>
  <c r="F98" i="46"/>
  <c r="AD98" i="46"/>
  <c r="N106" i="46"/>
  <c r="F107" i="46"/>
  <c r="AD107" i="46"/>
  <c r="N112" i="46"/>
  <c r="F113" i="46"/>
  <c r="AD113" i="46"/>
  <c r="N119" i="46"/>
  <c r="F120" i="46"/>
  <c r="AD120" i="46"/>
  <c r="N128" i="46"/>
  <c r="J77" i="47"/>
  <c r="J84" i="47"/>
  <c r="J92" i="47"/>
  <c r="J100" i="47"/>
  <c r="J108" i="47"/>
  <c r="J115" i="47"/>
  <c r="J124" i="47"/>
  <c r="V86" i="46"/>
  <c r="J88" i="47"/>
  <c r="I86" i="46"/>
  <c r="AG86" i="46"/>
  <c r="Y95" i="46"/>
  <c r="Y111" i="46"/>
  <c r="Y127" i="46"/>
  <c r="U88" i="47"/>
  <c r="U106" i="47"/>
  <c r="U120" i="47"/>
  <c r="N95" i="46"/>
  <c r="N118" i="46"/>
  <c r="Q118" i="49"/>
  <c r="E112" i="49"/>
  <c r="M80" i="49"/>
  <c r="J79" i="46"/>
  <c r="AH79" i="46"/>
  <c r="Z83" i="46"/>
  <c r="R84" i="46"/>
  <c r="J86" i="46"/>
  <c r="AH86" i="46"/>
  <c r="Z87" i="46"/>
  <c r="J94" i="46"/>
  <c r="AH94" i="46"/>
  <c r="Z95" i="46"/>
  <c r="R96" i="46"/>
  <c r="AH102" i="46"/>
  <c r="J102" i="46" s="1"/>
  <c r="Z104" i="46"/>
  <c r="R106" i="46"/>
  <c r="AH110" i="46"/>
  <c r="J110" i="46" s="1"/>
  <c r="Z111" i="46"/>
  <c r="R112" i="46"/>
  <c r="AH117" i="46"/>
  <c r="J117" i="46" s="1"/>
  <c r="Z118" i="46"/>
  <c r="R119" i="46"/>
  <c r="AH126" i="46"/>
  <c r="J126" i="46" s="1"/>
  <c r="Z127" i="46"/>
  <c r="Z80" i="47"/>
  <c r="V81" i="47"/>
  <c r="Z87" i="47"/>
  <c r="V88" i="47"/>
  <c r="V98" i="47"/>
  <c r="V106" i="47"/>
  <c r="V112" i="47"/>
  <c r="V120" i="47"/>
  <c r="I115" i="46"/>
  <c r="U79" i="47"/>
  <c r="U92" i="46"/>
  <c r="U109" i="46"/>
  <c r="U124" i="46"/>
  <c r="I117" i="47"/>
  <c r="N104" i="46"/>
  <c r="N127" i="46"/>
  <c r="J112" i="47"/>
  <c r="Y105" i="49"/>
  <c r="N83" i="45"/>
  <c r="N87" i="45"/>
  <c r="N95" i="45"/>
  <c r="N99" i="45"/>
  <c r="N103" i="45"/>
  <c r="N111" i="45"/>
  <c r="N121" i="45"/>
  <c r="N127" i="45"/>
  <c r="N131" i="45"/>
  <c r="V81" i="46"/>
  <c r="N82" i="46"/>
  <c r="F83" i="46"/>
  <c r="AD83" i="46"/>
  <c r="N89" i="46"/>
  <c r="F90" i="46"/>
  <c r="AD90" i="46"/>
  <c r="V92" i="46"/>
  <c r="N94" i="46"/>
  <c r="F100" i="46"/>
  <c r="AD100" i="46"/>
  <c r="V101" i="46"/>
  <c r="N102" i="46"/>
  <c r="F108" i="46"/>
  <c r="AD108" i="46"/>
  <c r="V109" i="46"/>
  <c r="N110" i="46"/>
  <c r="F114" i="46"/>
  <c r="AD114" i="46"/>
  <c r="V115" i="46"/>
  <c r="N117" i="46"/>
  <c r="F122" i="46"/>
  <c r="AD122" i="46"/>
  <c r="V124" i="46"/>
  <c r="N126" i="46"/>
  <c r="N78" i="47"/>
  <c r="J79" i="47"/>
  <c r="N85" i="47"/>
  <c r="J86" i="47"/>
  <c r="N93" i="47"/>
  <c r="J94" i="47"/>
  <c r="J104" i="47"/>
  <c r="E130" i="49"/>
  <c r="Q128" i="49"/>
  <c r="E118" i="49"/>
  <c r="AG96" i="49"/>
  <c r="E82" i="49"/>
  <c r="E78" i="49"/>
  <c r="E125" i="49"/>
  <c r="E113" i="49"/>
  <c r="Y111" i="49"/>
  <c r="E109" i="49"/>
  <c r="E105" i="49"/>
  <c r="E93" i="49"/>
  <c r="AR11" i="55"/>
  <c r="E99" i="49"/>
  <c r="M87" i="49"/>
  <c r="E87" i="49"/>
  <c r="F98" i="49"/>
  <c r="F86" i="49"/>
  <c r="I80" i="46"/>
  <c r="Y88" i="46"/>
  <c r="I92" i="46"/>
  <c r="Y104" i="46"/>
  <c r="I109" i="46"/>
  <c r="Y118" i="46"/>
  <c r="I124" i="46"/>
  <c r="Q125" i="47"/>
  <c r="AS11" i="55"/>
  <c r="F129" i="49"/>
  <c r="F117" i="49"/>
  <c r="F81" i="49"/>
  <c r="F77" i="49"/>
  <c r="M82" i="46"/>
  <c r="AC90" i="46"/>
  <c r="M95" i="46"/>
  <c r="AC107" i="46"/>
  <c r="M111" i="46"/>
  <c r="AC120" i="46"/>
  <c r="M127" i="46"/>
  <c r="I84" i="47"/>
  <c r="I88" i="47"/>
  <c r="I100" i="47"/>
  <c r="I106" i="47"/>
  <c r="I110" i="47"/>
  <c r="I115" i="47"/>
  <c r="I120" i="47"/>
  <c r="M122" i="47"/>
  <c r="I126" i="47"/>
  <c r="F126" i="47"/>
  <c r="R117" i="47"/>
  <c r="F110" i="47"/>
  <c r="R104" i="47"/>
  <c r="F94" i="47"/>
  <c r="R86" i="47"/>
  <c r="F124" i="49"/>
  <c r="F112" i="49"/>
  <c r="F108" i="49"/>
  <c r="F104" i="49"/>
  <c r="F92" i="49"/>
  <c r="AG80" i="46"/>
  <c r="Q84" i="46"/>
  <c r="AG92" i="46"/>
  <c r="Q98" i="46"/>
  <c r="AG109" i="46"/>
  <c r="Q113" i="46"/>
  <c r="AG124" i="46"/>
  <c r="U77" i="47"/>
  <c r="U81" i="47"/>
  <c r="U86" i="47"/>
  <c r="U92" i="47"/>
  <c r="U98" i="47"/>
  <c r="U104" i="47"/>
  <c r="U108" i="47"/>
  <c r="U112" i="47"/>
  <c r="U117" i="47"/>
  <c r="U124" i="47"/>
  <c r="AR17" i="55"/>
  <c r="AR18" i="55"/>
  <c r="U86" i="46"/>
  <c r="E90" i="46"/>
  <c r="U101" i="46"/>
  <c r="E107" i="46"/>
  <c r="U115" i="46"/>
  <c r="E120" i="46"/>
  <c r="R126" i="47"/>
  <c r="F117" i="47"/>
  <c r="R110" i="47"/>
  <c r="F104" i="47"/>
  <c r="R94" i="47"/>
  <c r="J125" i="45"/>
  <c r="J93" i="45"/>
  <c r="J85" i="45"/>
  <c r="Z118" i="47"/>
  <c r="Z111" i="47"/>
  <c r="Z105" i="47"/>
  <c r="N99" i="47"/>
  <c r="Z96" i="47"/>
  <c r="N90" i="47"/>
  <c r="N82" i="47"/>
  <c r="I131" i="45"/>
  <c r="I121" i="45"/>
  <c r="I99" i="45"/>
  <c r="I83" i="45"/>
  <c r="N116" i="45"/>
  <c r="N110" i="45"/>
  <c r="N102" i="45"/>
  <c r="F80" i="46"/>
  <c r="F86" i="47"/>
  <c r="R79" i="47"/>
  <c r="F79" i="47"/>
  <c r="M114" i="45"/>
  <c r="M108" i="45"/>
  <c r="M90" i="45"/>
  <c r="R131" i="45"/>
  <c r="F125" i="45"/>
  <c r="R121" i="45"/>
  <c r="R99" i="45"/>
  <c r="F93" i="45"/>
  <c r="R83" i="45"/>
  <c r="F87" i="46"/>
  <c r="V122" i="47"/>
  <c r="J118" i="47"/>
  <c r="V113" i="47"/>
  <c r="J111" i="47"/>
  <c r="V107" i="47"/>
  <c r="J105" i="47"/>
  <c r="V99" i="47"/>
  <c r="V90" i="47"/>
  <c r="V82" i="47"/>
  <c r="E131" i="45"/>
  <c r="E121" i="45"/>
  <c r="E99" i="45"/>
  <c r="I96" i="47"/>
  <c r="I87" i="47"/>
  <c r="I80" i="47"/>
  <c r="J116" i="45"/>
  <c r="J110" i="45"/>
  <c r="J102" i="45"/>
  <c r="F127" i="46"/>
  <c r="F118" i="46"/>
  <c r="F111" i="46"/>
  <c r="F104" i="46"/>
  <c r="F95" i="46"/>
  <c r="Z126" i="47"/>
  <c r="Z117" i="47"/>
  <c r="Z110" i="47"/>
  <c r="Z104" i="47"/>
  <c r="Z94" i="47"/>
  <c r="N92" i="47"/>
  <c r="Z86" i="47"/>
  <c r="N84" i="47"/>
  <c r="Z79" i="47"/>
  <c r="I114" i="45"/>
  <c r="I108" i="45"/>
  <c r="I90" i="45"/>
  <c r="N125" i="45"/>
  <c r="N93" i="45"/>
  <c r="R118" i="47"/>
  <c r="F118" i="47"/>
  <c r="R111" i="47"/>
  <c r="F111" i="47"/>
  <c r="R105" i="47"/>
  <c r="F105" i="47"/>
  <c r="R96" i="47"/>
  <c r="F96" i="47"/>
  <c r="R87" i="47"/>
  <c r="F87" i="47"/>
  <c r="F80" i="47"/>
  <c r="M131" i="45"/>
  <c r="M121" i="45"/>
  <c r="M99" i="45"/>
  <c r="M83" i="45"/>
  <c r="AC125" i="47"/>
  <c r="AC116" i="47"/>
  <c r="AC109" i="47"/>
  <c r="AC102" i="47"/>
  <c r="F116" i="45"/>
  <c r="R114" i="45"/>
  <c r="F110" i="45"/>
  <c r="R108" i="45"/>
  <c r="F102" i="45"/>
  <c r="R90" i="45"/>
  <c r="F82" i="45"/>
  <c r="J126" i="47"/>
  <c r="V124" i="47"/>
  <c r="J117" i="47"/>
  <c r="V115" i="47"/>
  <c r="J110" i="47"/>
  <c r="V108" i="47"/>
  <c r="V100" i="47"/>
  <c r="V92" i="47"/>
  <c r="E114" i="45"/>
  <c r="E108" i="45"/>
  <c r="E90" i="45"/>
  <c r="E80" i="45"/>
  <c r="I104" i="47"/>
  <c r="I94" i="47"/>
  <c r="I86" i="47"/>
  <c r="I79" i="47"/>
  <c r="Q83" i="45"/>
  <c r="Q82" i="46"/>
  <c r="Y92" i="46"/>
  <c r="N81" i="45"/>
  <c r="N91" i="45"/>
  <c r="N101" i="45"/>
  <c r="N105" i="45"/>
  <c r="N109" i="45"/>
  <c r="N115" i="45"/>
  <c r="N119" i="45"/>
  <c r="N123" i="45"/>
  <c r="N81" i="46"/>
  <c r="F89" i="46"/>
  <c r="AD89" i="46"/>
  <c r="V100" i="46"/>
  <c r="V108" i="46"/>
  <c r="V114" i="46"/>
  <c r="V122" i="46"/>
  <c r="N124" i="46"/>
  <c r="Q103" i="45"/>
  <c r="I90" i="46"/>
  <c r="Y109" i="46"/>
  <c r="I80" i="45"/>
  <c r="Q81" i="45"/>
  <c r="Q91" i="45"/>
  <c r="Q101" i="45"/>
  <c r="Q105" i="45"/>
  <c r="Q109" i="45"/>
  <c r="Q115" i="45"/>
  <c r="I118" i="45"/>
  <c r="Q119" i="45"/>
  <c r="Q123" i="45"/>
  <c r="Y80" i="46"/>
  <c r="Q81" i="46"/>
  <c r="Q88" i="46"/>
  <c r="I89" i="46"/>
  <c r="AG89" i="46"/>
  <c r="I98" i="46"/>
  <c r="AG98" i="46"/>
  <c r="Y100" i="46"/>
  <c r="I107" i="46"/>
  <c r="AG107" i="46"/>
  <c r="Y108" i="46"/>
  <c r="I113" i="46"/>
  <c r="AG113" i="46"/>
  <c r="Y114" i="46"/>
  <c r="I120" i="46"/>
  <c r="AG120" i="46"/>
  <c r="Y122" i="46"/>
  <c r="M77" i="47"/>
  <c r="I78" i="47"/>
  <c r="M84" i="47"/>
  <c r="I85" i="47"/>
  <c r="M92" i="47"/>
  <c r="I93" i="47"/>
  <c r="M100" i="47"/>
  <c r="I102" i="47"/>
  <c r="M108" i="47"/>
  <c r="I109" i="47"/>
  <c r="M115" i="47"/>
  <c r="I116" i="47"/>
  <c r="M124" i="47"/>
  <c r="I125" i="47"/>
  <c r="E85" i="45"/>
  <c r="E89" i="45"/>
  <c r="E93" i="45"/>
  <c r="E97" i="45"/>
  <c r="E107" i="45"/>
  <c r="E113" i="45"/>
  <c r="E125" i="45"/>
  <c r="E129" i="45"/>
  <c r="U84" i="46"/>
  <c r="M86" i="46"/>
  <c r="E95" i="46"/>
  <c r="AC95" i="46"/>
  <c r="E104" i="46"/>
  <c r="AC104" i="46"/>
  <c r="E111" i="46"/>
  <c r="AC111" i="46"/>
  <c r="E118" i="46"/>
  <c r="AC118" i="46"/>
  <c r="E127" i="46"/>
  <c r="AC127" i="46"/>
  <c r="Y81" i="47"/>
  <c r="Y88" i="47"/>
  <c r="Y98" i="47"/>
  <c r="Y106" i="47"/>
  <c r="Y112" i="47"/>
  <c r="Y120" i="47"/>
  <c r="I116" i="45"/>
  <c r="Y115" i="46"/>
  <c r="Y124" i="46"/>
  <c r="M79" i="47"/>
  <c r="M86" i="47"/>
  <c r="M94" i="47"/>
  <c r="M104" i="47"/>
  <c r="M110" i="47"/>
  <c r="M117" i="47"/>
  <c r="M126" i="47"/>
  <c r="Q95" i="45"/>
  <c r="Q127" i="45"/>
  <c r="J120" i="45"/>
  <c r="Z81" i="46"/>
  <c r="R89" i="46"/>
  <c r="AH100" i="46"/>
  <c r="J100" i="46" s="1"/>
  <c r="AH108" i="46"/>
  <c r="J108" i="46" s="1"/>
  <c r="Z109" i="46"/>
  <c r="AH114" i="46"/>
  <c r="J114" i="46" s="1"/>
  <c r="Z115" i="46"/>
  <c r="AH122" i="46"/>
  <c r="J122" i="46" s="1"/>
  <c r="Z124" i="46"/>
  <c r="R78" i="47"/>
  <c r="R85" i="47"/>
  <c r="R93" i="47"/>
  <c r="R102" i="47"/>
  <c r="R109" i="47"/>
  <c r="R116" i="47"/>
  <c r="Q87" i="45"/>
  <c r="I120" i="45"/>
  <c r="Q131" i="45"/>
  <c r="E81" i="45"/>
  <c r="E91" i="45"/>
  <c r="E101" i="45"/>
  <c r="E105" i="45"/>
  <c r="E109" i="45"/>
  <c r="E115" i="45"/>
  <c r="E119" i="45"/>
  <c r="E123" i="45"/>
  <c r="M80" i="46"/>
  <c r="E88" i="46"/>
  <c r="AC88" i="46"/>
  <c r="U98" i="46"/>
  <c r="U107" i="46"/>
  <c r="U113" i="46"/>
  <c r="U120" i="46"/>
  <c r="Y77" i="47"/>
  <c r="Y84" i="47"/>
  <c r="Y92" i="47"/>
  <c r="Y100" i="47"/>
  <c r="Y108" i="47"/>
  <c r="Y115" i="47"/>
  <c r="Y124" i="47"/>
  <c r="Q111" i="45"/>
  <c r="N81" i="49"/>
  <c r="N88" i="49"/>
  <c r="Z81" i="49"/>
  <c r="N85" i="45"/>
  <c r="N89" i="45"/>
  <c r="N97" i="45"/>
  <c r="N107" i="45"/>
  <c r="N113" i="45"/>
  <c r="N129" i="45"/>
  <c r="V79" i="46"/>
  <c r="N87" i="46"/>
  <c r="F96" i="46"/>
  <c r="AD96" i="46"/>
  <c r="F106" i="46"/>
  <c r="AD106" i="46"/>
  <c r="F112" i="46"/>
  <c r="AD112" i="46"/>
  <c r="V113" i="46"/>
  <c r="F119" i="46"/>
  <c r="AD119" i="46"/>
  <c r="V120" i="46"/>
  <c r="F128" i="46"/>
  <c r="AD128" i="46"/>
  <c r="Z124" i="47"/>
  <c r="I102" i="45"/>
  <c r="AG90" i="46"/>
  <c r="Y101" i="46"/>
  <c r="I82" i="49"/>
  <c r="I90" i="49"/>
  <c r="I107" i="49"/>
  <c r="I113" i="49"/>
  <c r="I122" i="49"/>
  <c r="I130" i="49"/>
  <c r="M82" i="49"/>
  <c r="M90" i="49"/>
  <c r="M99" i="49"/>
  <c r="M122" i="49"/>
  <c r="M130" i="49"/>
  <c r="Q82" i="49"/>
  <c r="Q90" i="49"/>
  <c r="Q99" i="49"/>
  <c r="Q107" i="49"/>
  <c r="Q113" i="49"/>
  <c r="Q122" i="49"/>
  <c r="Q130" i="49"/>
  <c r="U82" i="49"/>
  <c r="U90" i="49"/>
  <c r="U107" i="49"/>
  <c r="U113" i="49"/>
  <c r="U122" i="49"/>
  <c r="U130" i="49"/>
  <c r="Y82" i="49"/>
  <c r="Y90" i="49"/>
  <c r="Y99" i="49"/>
  <c r="Y122" i="49"/>
  <c r="Y130" i="49"/>
  <c r="AC82" i="49"/>
  <c r="AC90" i="49"/>
  <c r="AC99" i="49"/>
  <c r="AC107" i="49"/>
  <c r="AC113" i="49"/>
  <c r="AC122" i="49"/>
  <c r="AC130" i="49"/>
  <c r="AG82" i="49"/>
  <c r="AG90" i="49"/>
  <c r="AG107" i="49"/>
  <c r="AG113" i="49"/>
  <c r="AG122" i="49"/>
  <c r="AG130" i="49"/>
  <c r="I84" i="45"/>
  <c r="Q85" i="45"/>
  <c r="I88" i="45"/>
  <c r="Q89" i="45"/>
  <c r="Q93" i="45"/>
  <c r="I96" i="45"/>
  <c r="Q97" i="45"/>
  <c r="Q107" i="45"/>
  <c r="I112" i="45"/>
  <c r="Q113" i="45"/>
  <c r="Q125" i="45"/>
  <c r="I128" i="45"/>
  <c r="Q129" i="45"/>
  <c r="Q133" i="45"/>
  <c r="I84" i="46"/>
  <c r="AG84" i="46"/>
  <c r="Y86" i="46"/>
  <c r="Q95" i="46"/>
  <c r="Q104" i="46"/>
  <c r="Q111" i="46"/>
  <c r="Q118" i="46"/>
  <c r="Q127" i="46"/>
  <c r="M81" i="47"/>
  <c r="M88" i="47"/>
  <c r="M98" i="47"/>
  <c r="M106" i="47"/>
  <c r="M112" i="47"/>
  <c r="M120" i="47"/>
  <c r="J112" i="45"/>
  <c r="J128" i="45"/>
  <c r="R83" i="46"/>
  <c r="Z94" i="46"/>
  <c r="Z102" i="46"/>
  <c r="Z110" i="46"/>
  <c r="R111" i="46"/>
  <c r="Z117" i="46"/>
  <c r="R118" i="46"/>
  <c r="Z126" i="46"/>
  <c r="R127" i="46"/>
  <c r="I82" i="45"/>
  <c r="Q99" i="45"/>
  <c r="I110" i="45"/>
  <c r="Q121" i="45"/>
  <c r="E83" i="45"/>
  <c r="E87" i="45"/>
  <c r="E95" i="45"/>
  <c r="E103" i="45"/>
  <c r="E111" i="45"/>
  <c r="E127" i="45"/>
  <c r="E82" i="46"/>
  <c r="AC82" i="46"/>
  <c r="U90" i="46"/>
  <c r="M92" i="46"/>
  <c r="M101" i="46"/>
  <c r="M109" i="46"/>
  <c r="M115" i="46"/>
  <c r="M124" i="46"/>
  <c r="Y79" i="47"/>
  <c r="Y86" i="47"/>
  <c r="Y94" i="47"/>
  <c r="Y104" i="47"/>
  <c r="Y110" i="47"/>
  <c r="Y117" i="47"/>
  <c r="Y126" i="47"/>
  <c r="F128" i="45"/>
  <c r="E86" i="47"/>
  <c r="AC104" i="47"/>
  <c r="J102" i="47"/>
  <c r="J81" i="45"/>
  <c r="R82" i="45"/>
  <c r="J91" i="45"/>
  <c r="J101" i="45"/>
  <c r="R102" i="45"/>
  <c r="J105" i="45"/>
  <c r="J109" i="45"/>
  <c r="R110" i="45"/>
  <c r="J115" i="45"/>
  <c r="R116" i="45"/>
  <c r="J119" i="45"/>
  <c r="R120" i="45"/>
  <c r="J123" i="45"/>
  <c r="M79" i="46"/>
  <c r="E87" i="46"/>
  <c r="AC87" i="46"/>
  <c r="U96" i="46"/>
  <c r="U106" i="46"/>
  <c r="U112" i="46"/>
  <c r="U119" i="46"/>
  <c r="U128" i="46"/>
  <c r="Q77" i="47"/>
  <c r="U82" i="47"/>
  <c r="Q84" i="47"/>
  <c r="U90" i="47"/>
  <c r="Q92" i="47"/>
  <c r="U99" i="47"/>
  <c r="Q100" i="47"/>
  <c r="U107" i="47"/>
  <c r="Q108" i="47"/>
  <c r="U113" i="47"/>
  <c r="Q115" i="47"/>
  <c r="U122" i="47"/>
  <c r="Q124" i="47"/>
  <c r="J81" i="49"/>
  <c r="F88" i="45"/>
  <c r="Q101" i="46"/>
  <c r="Q124" i="46"/>
  <c r="AC79" i="47"/>
  <c r="AC86" i="47"/>
  <c r="AC94" i="47"/>
  <c r="E104" i="47"/>
  <c r="AC126" i="47"/>
  <c r="U99" i="49"/>
  <c r="Q116" i="45"/>
  <c r="J109" i="47"/>
  <c r="I77" i="49"/>
  <c r="I84" i="49"/>
  <c r="I92" i="49"/>
  <c r="I100" i="49"/>
  <c r="I108" i="49"/>
  <c r="I115" i="49"/>
  <c r="I124" i="49"/>
  <c r="M77" i="49"/>
  <c r="E118" i="45"/>
  <c r="AC117" i="47"/>
  <c r="J116" i="47"/>
  <c r="N77" i="49"/>
  <c r="F80" i="45"/>
  <c r="F90" i="45"/>
  <c r="F108" i="45"/>
  <c r="F114" i="45"/>
  <c r="F118" i="45"/>
  <c r="I83" i="46"/>
  <c r="AG83" i="46"/>
  <c r="Q94" i="46"/>
  <c r="Q102" i="46"/>
  <c r="Q110" i="46"/>
  <c r="Q117" i="46"/>
  <c r="Q126" i="46"/>
  <c r="E81" i="47"/>
  <c r="AC81" i="47"/>
  <c r="E88" i="47"/>
  <c r="AC88" i="47"/>
  <c r="E98" i="47"/>
  <c r="AC98" i="47"/>
  <c r="I105" i="47"/>
  <c r="E106" i="47"/>
  <c r="AC106" i="47"/>
  <c r="I111" i="47"/>
  <c r="E112" i="47"/>
  <c r="AC112" i="47"/>
  <c r="I118" i="47"/>
  <c r="E120" i="47"/>
  <c r="AC120" i="47"/>
  <c r="F84" i="45"/>
  <c r="E126" i="47"/>
  <c r="I99" i="49"/>
  <c r="I78" i="49"/>
  <c r="I85" i="49"/>
  <c r="M78" i="49"/>
  <c r="Q84" i="45"/>
  <c r="Q88" i="45"/>
  <c r="Q96" i="45"/>
  <c r="Q112" i="45"/>
  <c r="Q128" i="45"/>
  <c r="Q132" i="45"/>
  <c r="J80" i="47"/>
  <c r="J87" i="47"/>
  <c r="J96" i="47"/>
  <c r="F112" i="45"/>
  <c r="I82" i="46"/>
  <c r="Q109" i="46"/>
  <c r="AC110" i="47"/>
  <c r="J93" i="47"/>
  <c r="J85" i="49"/>
  <c r="J83" i="45"/>
  <c r="R84" i="45"/>
  <c r="J87" i="45"/>
  <c r="R88" i="45"/>
  <c r="J95" i="45"/>
  <c r="R96" i="45"/>
  <c r="J99" i="45"/>
  <c r="J103" i="45"/>
  <c r="J111" i="45"/>
  <c r="R112" i="45"/>
  <c r="J121" i="45"/>
  <c r="J127" i="45"/>
  <c r="R128" i="45"/>
  <c r="J131" i="45"/>
  <c r="R132" i="45"/>
  <c r="E81" i="46"/>
  <c r="AC81" i="46"/>
  <c r="U89" i="46"/>
  <c r="M100" i="46"/>
  <c r="M108" i="46"/>
  <c r="M114" i="46"/>
  <c r="M122" i="46"/>
  <c r="U78" i="47"/>
  <c r="Q79" i="47"/>
  <c r="U85" i="47"/>
  <c r="Q86" i="47"/>
  <c r="U93" i="47"/>
  <c r="Q94" i="47"/>
  <c r="U102" i="47"/>
  <c r="Q104" i="47"/>
  <c r="U109" i="47"/>
  <c r="Q110" i="47"/>
  <c r="U116" i="47"/>
  <c r="Q117" i="47"/>
  <c r="U125" i="47"/>
  <c r="Q126" i="47"/>
  <c r="E79" i="47"/>
  <c r="Y113" i="49"/>
  <c r="E82" i="45"/>
  <c r="E102" i="45"/>
  <c r="E110" i="45"/>
  <c r="E116" i="45"/>
  <c r="E120" i="45"/>
  <c r="V78" i="47"/>
  <c r="V85" i="47"/>
  <c r="V93" i="47"/>
  <c r="V102" i="47"/>
  <c r="V109" i="47"/>
  <c r="V116" i="47"/>
  <c r="J120" i="47"/>
  <c r="V81" i="49"/>
  <c r="Q115" i="46"/>
  <c r="E110" i="47"/>
  <c r="M107" i="49"/>
  <c r="Y107" i="49"/>
  <c r="Q102" i="45"/>
  <c r="J85" i="47"/>
  <c r="J125" i="47"/>
  <c r="F120" i="45"/>
  <c r="Y79" i="46"/>
  <c r="Q87" i="46"/>
  <c r="I96" i="46"/>
  <c r="AG96" i="46"/>
  <c r="I106" i="46"/>
  <c r="AG106" i="46"/>
  <c r="I112" i="46"/>
  <c r="AG112" i="46"/>
  <c r="I119" i="46"/>
  <c r="AG119" i="46"/>
  <c r="I128" i="46"/>
  <c r="AG128" i="46"/>
  <c r="E77" i="47"/>
  <c r="AC77" i="47"/>
  <c r="I82" i="47"/>
  <c r="E84" i="47"/>
  <c r="AC84" i="47"/>
  <c r="I90" i="47"/>
  <c r="E92" i="47"/>
  <c r="AC92" i="47"/>
  <c r="I99" i="47"/>
  <c r="E100" i="47"/>
  <c r="AC100" i="47"/>
  <c r="I107" i="47"/>
  <c r="E108" i="47"/>
  <c r="AC108" i="47"/>
  <c r="I113" i="47"/>
  <c r="E115" i="47"/>
  <c r="AC115" i="47"/>
  <c r="I122" i="47"/>
  <c r="E124" i="47"/>
  <c r="AC124" i="47"/>
  <c r="F96" i="45"/>
  <c r="AG82" i="46"/>
  <c r="Y90" i="46"/>
  <c r="E94" i="47"/>
  <c r="AG99" i="49"/>
  <c r="J78" i="47"/>
  <c r="Q90" i="45"/>
  <c r="Q108" i="45"/>
  <c r="Q114" i="45"/>
  <c r="Q118" i="45"/>
  <c r="J82" i="47"/>
  <c r="J90" i="47"/>
  <c r="J99" i="47"/>
  <c r="J107" i="47"/>
  <c r="J113" i="47"/>
  <c r="J122" i="47"/>
  <c r="V126" i="47"/>
  <c r="Q92" i="46"/>
  <c r="E117" i="47"/>
  <c r="M113" i="49"/>
  <c r="Q82" i="45"/>
  <c r="Q110" i="45"/>
  <c r="Q120" i="45"/>
  <c r="R80" i="45"/>
  <c r="J89" i="45"/>
  <c r="J97" i="45"/>
  <c r="J107" i="45"/>
  <c r="J113" i="45"/>
  <c r="R118" i="45"/>
  <c r="J129" i="45"/>
  <c r="U83" i="46"/>
  <c r="E94" i="46"/>
  <c r="AC94" i="46"/>
  <c r="E102" i="46"/>
  <c r="AC102" i="46"/>
  <c r="E110" i="46"/>
  <c r="AC110" i="46"/>
  <c r="E117" i="46"/>
  <c r="AC117" i="46"/>
  <c r="E126" i="46"/>
  <c r="AC126" i="46"/>
  <c r="U80" i="47"/>
  <c r="Q81" i="47"/>
  <c r="U87" i="47"/>
  <c r="Q88" i="47"/>
  <c r="U96" i="47"/>
  <c r="Q98" i="47"/>
  <c r="U105" i="47"/>
  <c r="Q106" i="47"/>
  <c r="U111" i="47"/>
  <c r="Q112" i="47"/>
  <c r="U118" i="47"/>
  <c r="Q120" i="47"/>
  <c r="J82" i="49"/>
  <c r="J90" i="49"/>
  <c r="J99" i="49"/>
  <c r="N82" i="49"/>
  <c r="J77" i="49"/>
  <c r="J84" i="49"/>
  <c r="J92" i="49"/>
  <c r="N84" i="49"/>
  <c r="F83" i="45"/>
  <c r="F87" i="45"/>
  <c r="F95" i="45"/>
  <c r="F99" i="45"/>
  <c r="F103" i="45"/>
  <c r="F111" i="45"/>
  <c r="F121" i="45"/>
  <c r="F127" i="45"/>
  <c r="F131" i="45"/>
  <c r="I93" i="49"/>
  <c r="I102" i="49"/>
  <c r="I109" i="49"/>
  <c r="I116" i="49"/>
  <c r="I125" i="49"/>
  <c r="J78" i="49"/>
  <c r="J93" i="49"/>
  <c r="N78" i="49"/>
  <c r="R125" i="47"/>
  <c r="I79" i="49"/>
  <c r="I86" i="49"/>
  <c r="I94" i="49"/>
  <c r="I104" i="49"/>
  <c r="I110" i="49"/>
  <c r="I117" i="49"/>
  <c r="I126" i="49"/>
  <c r="M79" i="49"/>
  <c r="M86" i="49"/>
  <c r="J79" i="49"/>
  <c r="J86" i="49"/>
  <c r="J94" i="49"/>
  <c r="N79" i="49"/>
  <c r="I80" i="49"/>
  <c r="I87" i="49"/>
  <c r="I96" i="49"/>
  <c r="I105" i="49"/>
  <c r="I111" i="49"/>
  <c r="I118" i="49"/>
  <c r="I128" i="49"/>
  <c r="J80" i="49"/>
  <c r="J87" i="49"/>
  <c r="J96" i="49"/>
  <c r="N80" i="49"/>
  <c r="I81" i="49"/>
  <c r="I88" i="49"/>
  <c r="I98" i="49"/>
  <c r="I106" i="49"/>
  <c r="I112" i="49"/>
  <c r="I120" i="49"/>
  <c r="I129" i="49"/>
  <c r="M81" i="49"/>
  <c r="J88" i="49"/>
  <c r="J98" i="49"/>
  <c r="N98" i="49"/>
  <c r="N106" i="49"/>
  <c r="N112" i="49"/>
  <c r="N120" i="49"/>
  <c r="N129" i="49"/>
  <c r="R81" i="49"/>
  <c r="R88" i="49"/>
  <c r="R98" i="49"/>
  <c r="R106" i="49"/>
  <c r="R112" i="49"/>
  <c r="R120" i="49"/>
  <c r="R129" i="49"/>
  <c r="V88" i="49"/>
  <c r="V98" i="49"/>
  <c r="V106" i="49"/>
  <c r="V112" i="49"/>
  <c r="V120" i="49"/>
  <c r="V129" i="49"/>
  <c r="Z88" i="49"/>
  <c r="Z98" i="49"/>
  <c r="Z106" i="49"/>
  <c r="Z112" i="49"/>
  <c r="Z120" i="49"/>
  <c r="Z129" i="49"/>
  <c r="AD81" i="49"/>
  <c r="AD88" i="49"/>
  <c r="AD98" i="49"/>
  <c r="AD106" i="49"/>
  <c r="AD112" i="49"/>
  <c r="AD120" i="49"/>
  <c r="AD129" i="49"/>
  <c r="AH81" i="49"/>
  <c r="AH88" i="49"/>
  <c r="AH98" i="49"/>
  <c r="AH106" i="49"/>
  <c r="J106" i="49" s="1"/>
  <c r="AH112" i="49"/>
  <c r="J112" i="49" s="1"/>
  <c r="AH120" i="49"/>
  <c r="J120" i="49" s="1"/>
  <c r="AH129" i="49"/>
  <c r="J129" i="49" s="1"/>
  <c r="V83" i="46"/>
  <c r="F94" i="46"/>
  <c r="AD94" i="46"/>
  <c r="F102" i="46"/>
  <c r="AD102" i="46"/>
  <c r="F110" i="46"/>
  <c r="AD110" i="46"/>
  <c r="F117" i="46"/>
  <c r="AD117" i="46"/>
  <c r="F126" i="46"/>
  <c r="AD126" i="46"/>
  <c r="N90" i="49"/>
  <c r="N99" i="49"/>
  <c r="N107" i="49"/>
  <c r="N113" i="49"/>
  <c r="N122" i="49"/>
  <c r="N130" i="49"/>
  <c r="R82" i="49"/>
  <c r="R90" i="49"/>
  <c r="R99" i="49"/>
  <c r="R107" i="49"/>
  <c r="R113" i="49"/>
  <c r="R122" i="49"/>
  <c r="R130" i="49"/>
  <c r="V82" i="49"/>
  <c r="V90" i="49"/>
  <c r="V99" i="49"/>
  <c r="V107" i="49"/>
  <c r="V113" i="49"/>
  <c r="V122" i="49"/>
  <c r="V130" i="49"/>
  <c r="Z82" i="49"/>
  <c r="Z90" i="49"/>
  <c r="Z99" i="49"/>
  <c r="Z107" i="49"/>
  <c r="Z113" i="49"/>
  <c r="Z122" i="49"/>
  <c r="Z130" i="49"/>
  <c r="AD82" i="49"/>
  <c r="AD90" i="49"/>
  <c r="AD99" i="49"/>
  <c r="AD107" i="49"/>
  <c r="AD113" i="49"/>
  <c r="AD122" i="49"/>
  <c r="AD130" i="49"/>
  <c r="AH82" i="49"/>
  <c r="AH90" i="49"/>
  <c r="AH99" i="49"/>
  <c r="AH107" i="49"/>
  <c r="J107" i="49" s="1"/>
  <c r="AH113" i="49"/>
  <c r="J113" i="49" s="1"/>
  <c r="AH122" i="49"/>
  <c r="J122" i="49" s="1"/>
  <c r="AH130" i="49"/>
  <c r="J130" i="49" s="1"/>
  <c r="R81" i="45"/>
  <c r="R91" i="45"/>
  <c r="R101" i="45"/>
  <c r="R105" i="45"/>
  <c r="R109" i="45"/>
  <c r="R115" i="45"/>
  <c r="R119" i="45"/>
  <c r="R123" i="45"/>
  <c r="R81" i="46"/>
  <c r="J89" i="46"/>
  <c r="AH89" i="46"/>
  <c r="Z100" i="46"/>
  <c r="Z108" i="46"/>
  <c r="Z114" i="46"/>
  <c r="Z122" i="46"/>
  <c r="R128" i="46"/>
  <c r="E82" i="47"/>
  <c r="AC82" i="47"/>
  <c r="E90" i="47"/>
  <c r="AC90" i="47"/>
  <c r="E99" i="47"/>
  <c r="AC99" i="47"/>
  <c r="E107" i="47"/>
  <c r="AC107" i="47"/>
  <c r="E113" i="47"/>
  <c r="AC113" i="47"/>
  <c r="E122" i="47"/>
  <c r="AC122" i="47"/>
  <c r="M84" i="49"/>
  <c r="M92" i="49"/>
  <c r="M100" i="49"/>
  <c r="M108" i="49"/>
  <c r="M115" i="49"/>
  <c r="M124" i="49"/>
  <c r="Q77" i="49"/>
  <c r="Q84" i="49"/>
  <c r="Q92" i="49"/>
  <c r="Q100" i="49"/>
  <c r="Q108" i="49"/>
  <c r="Q115" i="49"/>
  <c r="Q124" i="49"/>
  <c r="U77" i="49"/>
  <c r="U84" i="49"/>
  <c r="U92" i="49"/>
  <c r="U100" i="49"/>
  <c r="U108" i="49"/>
  <c r="U115" i="49"/>
  <c r="U124" i="49"/>
  <c r="Y77" i="49"/>
  <c r="Y84" i="49"/>
  <c r="Y92" i="49"/>
  <c r="Y100" i="49"/>
  <c r="Y108" i="49"/>
  <c r="Y115" i="49"/>
  <c r="Y124" i="49"/>
  <c r="AC77" i="49"/>
  <c r="AC84" i="49"/>
  <c r="AC92" i="49"/>
  <c r="AC100" i="49"/>
  <c r="AC108" i="49"/>
  <c r="AC115" i="49"/>
  <c r="AC124" i="49"/>
  <c r="AG77" i="49"/>
  <c r="AG84" i="49"/>
  <c r="AG92" i="49"/>
  <c r="AG100" i="49"/>
  <c r="AG108" i="49"/>
  <c r="AG115" i="49"/>
  <c r="AG124" i="49"/>
  <c r="M118" i="45"/>
  <c r="E80" i="46"/>
  <c r="AC80" i="46"/>
  <c r="U88" i="46"/>
  <c r="M98" i="46"/>
  <c r="M107" i="46"/>
  <c r="M113" i="46"/>
  <c r="M120" i="46"/>
  <c r="F82" i="47"/>
  <c r="AD82" i="47"/>
  <c r="F90" i="47"/>
  <c r="AD90" i="47"/>
  <c r="F99" i="47"/>
  <c r="AD99" i="47"/>
  <c r="F107" i="47"/>
  <c r="AD107" i="47"/>
  <c r="F113" i="47"/>
  <c r="AD113" i="47"/>
  <c r="F122" i="47"/>
  <c r="AD122" i="47"/>
  <c r="V125" i="47"/>
  <c r="N92" i="49"/>
  <c r="N100" i="49"/>
  <c r="N108" i="49"/>
  <c r="N115" i="49"/>
  <c r="N124" i="49"/>
  <c r="R77" i="49"/>
  <c r="R84" i="49"/>
  <c r="R92" i="49"/>
  <c r="R100" i="49"/>
  <c r="R108" i="49"/>
  <c r="R115" i="49"/>
  <c r="R124" i="49"/>
  <c r="V77" i="49"/>
  <c r="V84" i="49"/>
  <c r="V92" i="49"/>
  <c r="V100" i="49"/>
  <c r="V108" i="49"/>
  <c r="V115" i="49"/>
  <c r="V124" i="49"/>
  <c r="Z77" i="49"/>
  <c r="Z84" i="49"/>
  <c r="Z92" i="49"/>
  <c r="Z100" i="49"/>
  <c r="Z108" i="49"/>
  <c r="Z115" i="49"/>
  <c r="Z124" i="49"/>
  <c r="AD77" i="49"/>
  <c r="AD84" i="49"/>
  <c r="AD92" i="49"/>
  <c r="AD100" i="49"/>
  <c r="AD108" i="49"/>
  <c r="AD115" i="49"/>
  <c r="AD124" i="49"/>
  <c r="AH77" i="49"/>
  <c r="AH84" i="49"/>
  <c r="AH92" i="49"/>
  <c r="AH100" i="49"/>
  <c r="J100" i="49" s="1"/>
  <c r="AH108" i="49"/>
  <c r="J108" i="49" s="1"/>
  <c r="AH115" i="49"/>
  <c r="J115" i="49" s="1"/>
  <c r="AH124" i="49"/>
  <c r="J124" i="49" s="1"/>
  <c r="F85" i="45"/>
  <c r="F89" i="45"/>
  <c r="F97" i="45"/>
  <c r="F107" i="45"/>
  <c r="F113" i="45"/>
  <c r="F129" i="45"/>
  <c r="N79" i="46"/>
  <c r="AD87" i="46"/>
  <c r="V96" i="46"/>
  <c r="V106" i="46"/>
  <c r="V112" i="46"/>
  <c r="V119" i="46"/>
  <c r="V128" i="46"/>
  <c r="Q80" i="47"/>
  <c r="Q87" i="47"/>
  <c r="Q96" i="47"/>
  <c r="Q105" i="47"/>
  <c r="Q111" i="47"/>
  <c r="Q118" i="47"/>
  <c r="M85" i="49"/>
  <c r="M93" i="49"/>
  <c r="M102" i="49"/>
  <c r="M109" i="49"/>
  <c r="M116" i="49"/>
  <c r="M125" i="49"/>
  <c r="Q78" i="49"/>
  <c r="Q85" i="49"/>
  <c r="Q93" i="49"/>
  <c r="Q102" i="49"/>
  <c r="Q109" i="49"/>
  <c r="Q116" i="49"/>
  <c r="Q125" i="49"/>
  <c r="U78" i="49"/>
  <c r="U85" i="49"/>
  <c r="U93" i="49"/>
  <c r="U102" i="49"/>
  <c r="U109" i="49"/>
  <c r="U116" i="49"/>
  <c r="U125" i="49"/>
  <c r="Y78" i="49"/>
  <c r="Y85" i="49"/>
  <c r="Y93" i="49"/>
  <c r="Y102" i="49"/>
  <c r="Y109" i="49"/>
  <c r="Y116" i="49"/>
  <c r="Y125" i="49"/>
  <c r="AC78" i="49"/>
  <c r="AC85" i="49"/>
  <c r="AC93" i="49"/>
  <c r="AC102" i="49"/>
  <c r="AC109" i="49"/>
  <c r="AC116" i="49"/>
  <c r="AC125" i="49"/>
  <c r="AG78" i="49"/>
  <c r="AG85" i="49"/>
  <c r="AG93" i="49"/>
  <c r="AG102" i="49"/>
  <c r="AG109" i="49"/>
  <c r="AG116" i="49"/>
  <c r="AG125" i="49"/>
  <c r="Y84" i="46"/>
  <c r="Q86" i="46"/>
  <c r="I95" i="46"/>
  <c r="AG95" i="46"/>
  <c r="I104" i="46"/>
  <c r="AG104" i="46"/>
  <c r="I111" i="46"/>
  <c r="AG111" i="46"/>
  <c r="I118" i="46"/>
  <c r="AG118" i="46"/>
  <c r="I127" i="46"/>
  <c r="AG127" i="46"/>
  <c r="R80" i="47"/>
  <c r="N85" i="49"/>
  <c r="N93" i="49"/>
  <c r="N102" i="49"/>
  <c r="N109" i="49"/>
  <c r="N116" i="49"/>
  <c r="N125" i="49"/>
  <c r="R78" i="49"/>
  <c r="R85" i="49"/>
  <c r="R93" i="49"/>
  <c r="R102" i="49"/>
  <c r="R109" i="49"/>
  <c r="R116" i="49"/>
  <c r="R125" i="49"/>
  <c r="V78" i="49"/>
  <c r="V85" i="49"/>
  <c r="V93" i="49"/>
  <c r="V102" i="49"/>
  <c r="V109" i="49"/>
  <c r="V116" i="49"/>
  <c r="V125" i="49"/>
  <c r="Z78" i="49"/>
  <c r="Z85" i="49"/>
  <c r="Z93" i="49"/>
  <c r="Z102" i="49"/>
  <c r="Z109" i="49"/>
  <c r="Z116" i="49"/>
  <c r="Z125" i="49"/>
  <c r="AD78" i="49"/>
  <c r="AD85" i="49"/>
  <c r="AD93" i="49"/>
  <c r="AD102" i="49"/>
  <c r="AD109" i="49"/>
  <c r="AD116" i="49"/>
  <c r="AD125" i="49"/>
  <c r="AH78" i="49"/>
  <c r="AH85" i="49"/>
  <c r="AH93" i="49"/>
  <c r="AH102" i="49"/>
  <c r="J102" i="49" s="1"/>
  <c r="AH109" i="49"/>
  <c r="J109" i="49" s="1"/>
  <c r="AH116" i="49"/>
  <c r="J116" i="49" s="1"/>
  <c r="AH125" i="49"/>
  <c r="J125" i="49" s="1"/>
  <c r="R87" i="45"/>
  <c r="R95" i="45"/>
  <c r="R103" i="45"/>
  <c r="R111" i="45"/>
  <c r="R127" i="45"/>
  <c r="J83" i="46"/>
  <c r="AH83" i="46"/>
  <c r="R94" i="46"/>
  <c r="R102" i="46"/>
  <c r="R110" i="46"/>
  <c r="R117" i="46"/>
  <c r="R126" i="46"/>
  <c r="E78" i="47"/>
  <c r="AC78" i="47"/>
  <c r="E85" i="47"/>
  <c r="AC85" i="47"/>
  <c r="E93" i="47"/>
  <c r="AC93" i="47"/>
  <c r="E102" i="47"/>
  <c r="E109" i="47"/>
  <c r="E116" i="47"/>
  <c r="E125" i="47"/>
  <c r="M94" i="49"/>
  <c r="M104" i="49"/>
  <c r="M110" i="49"/>
  <c r="M117" i="49"/>
  <c r="M126" i="49"/>
  <c r="Q79" i="49"/>
  <c r="Q86" i="49"/>
  <c r="Q94" i="49"/>
  <c r="Q104" i="49"/>
  <c r="Q110" i="49"/>
  <c r="Q117" i="49"/>
  <c r="Q126" i="49"/>
  <c r="U79" i="49"/>
  <c r="U86" i="49"/>
  <c r="U94" i="49"/>
  <c r="U104" i="49"/>
  <c r="U110" i="49"/>
  <c r="U117" i="49"/>
  <c r="U126" i="49"/>
  <c r="Y79" i="49"/>
  <c r="Y86" i="49"/>
  <c r="Y94" i="49"/>
  <c r="Y104" i="49"/>
  <c r="Y110" i="49"/>
  <c r="Y117" i="49"/>
  <c r="Y126" i="49"/>
  <c r="AC79" i="49"/>
  <c r="AC86" i="49"/>
  <c r="AC94" i="49"/>
  <c r="AC104" i="49"/>
  <c r="AC110" i="49"/>
  <c r="AC117" i="49"/>
  <c r="AC126" i="49"/>
  <c r="AG79" i="49"/>
  <c r="AG86" i="49"/>
  <c r="AG94" i="49"/>
  <c r="AG104" i="49"/>
  <c r="AG110" i="49"/>
  <c r="AG117" i="49"/>
  <c r="AG126" i="49"/>
  <c r="M82" i="45"/>
  <c r="M102" i="45"/>
  <c r="M110" i="45"/>
  <c r="M116" i="45"/>
  <c r="M120" i="45"/>
  <c r="U82" i="46"/>
  <c r="M90" i="46"/>
  <c r="E92" i="46"/>
  <c r="AC92" i="46"/>
  <c r="E101" i="46"/>
  <c r="AC101" i="46"/>
  <c r="E109" i="46"/>
  <c r="AC109" i="46"/>
  <c r="E115" i="46"/>
  <c r="AC115" i="46"/>
  <c r="E124" i="46"/>
  <c r="AC124" i="46"/>
  <c r="F78" i="47"/>
  <c r="AD78" i="47"/>
  <c r="F85" i="47"/>
  <c r="AD85" i="47"/>
  <c r="F93" i="47"/>
  <c r="AD93" i="47"/>
  <c r="F102" i="47"/>
  <c r="AD102" i="47"/>
  <c r="F109" i="47"/>
  <c r="AD109" i="47"/>
  <c r="F116" i="47"/>
  <c r="AD116" i="47"/>
  <c r="F125" i="47"/>
  <c r="AD125" i="47"/>
  <c r="N86" i="49"/>
  <c r="N94" i="49"/>
  <c r="N104" i="49"/>
  <c r="N110" i="49"/>
  <c r="N117" i="49"/>
  <c r="N126" i="49"/>
  <c r="R79" i="49"/>
  <c r="R86" i="49"/>
  <c r="R94" i="49"/>
  <c r="R104" i="49"/>
  <c r="R110" i="49"/>
  <c r="R117" i="49"/>
  <c r="R126" i="49"/>
  <c r="V79" i="49"/>
  <c r="V86" i="49"/>
  <c r="V94" i="49"/>
  <c r="V104" i="49"/>
  <c r="V110" i="49"/>
  <c r="V117" i="49"/>
  <c r="V126" i="49"/>
  <c r="Z79" i="49"/>
  <c r="Z86" i="49"/>
  <c r="Z94" i="49"/>
  <c r="Z104" i="49"/>
  <c r="Z110" i="49"/>
  <c r="Z117" i="49"/>
  <c r="Z126" i="49"/>
  <c r="AD79" i="49"/>
  <c r="AD86" i="49"/>
  <c r="AD94" i="49"/>
  <c r="AD104" i="49"/>
  <c r="AD110" i="49"/>
  <c r="AD117" i="49"/>
  <c r="AD126" i="49"/>
  <c r="AH79" i="49"/>
  <c r="AH86" i="49"/>
  <c r="AH94" i="49"/>
  <c r="AH104" i="49"/>
  <c r="J104" i="49" s="1"/>
  <c r="AH110" i="49"/>
  <c r="J110" i="49" s="1"/>
  <c r="AH117" i="49"/>
  <c r="J117" i="49" s="1"/>
  <c r="AH126" i="49"/>
  <c r="J126" i="49" s="1"/>
  <c r="F81" i="45"/>
  <c r="F91" i="45"/>
  <c r="F101" i="45"/>
  <c r="F105" i="45"/>
  <c r="F109" i="45"/>
  <c r="F115" i="45"/>
  <c r="F119" i="45"/>
  <c r="F123" i="45"/>
  <c r="F81" i="46"/>
  <c r="AD81" i="46"/>
  <c r="V89" i="46"/>
  <c r="N100" i="46"/>
  <c r="N108" i="46"/>
  <c r="N114" i="46"/>
  <c r="N122" i="46"/>
  <c r="Q82" i="47"/>
  <c r="Q90" i="47"/>
  <c r="Q99" i="47"/>
  <c r="Q107" i="47"/>
  <c r="Q113" i="47"/>
  <c r="Q122" i="47"/>
  <c r="M96" i="49"/>
  <c r="M105" i="49"/>
  <c r="M111" i="49"/>
  <c r="M118" i="49"/>
  <c r="M128" i="49"/>
  <c r="Q80" i="49"/>
  <c r="Q87" i="49"/>
  <c r="Q96" i="49"/>
  <c r="Q105" i="49"/>
  <c r="Q111" i="49"/>
  <c r="U80" i="49"/>
  <c r="U87" i="49"/>
  <c r="U96" i="49"/>
  <c r="U105" i="49"/>
  <c r="U111" i="49"/>
  <c r="U118" i="49"/>
  <c r="U128" i="49"/>
  <c r="Y80" i="49"/>
  <c r="Y87" i="49"/>
  <c r="Y96" i="49"/>
  <c r="Y118" i="49"/>
  <c r="Y128" i="49"/>
  <c r="AC80" i="49"/>
  <c r="AC87" i="49"/>
  <c r="AC96" i="49"/>
  <c r="AC105" i="49"/>
  <c r="AC111" i="49"/>
  <c r="AC118" i="49"/>
  <c r="AC128" i="49"/>
  <c r="AG80" i="49"/>
  <c r="AG105" i="49"/>
  <c r="AG111" i="49"/>
  <c r="AG118" i="49"/>
  <c r="AG128" i="49"/>
  <c r="Q80" i="46"/>
  <c r="I88" i="46"/>
  <c r="AG88" i="46"/>
  <c r="Y98" i="46"/>
  <c r="Y107" i="46"/>
  <c r="Y113" i="46"/>
  <c r="Y120" i="46"/>
  <c r="R82" i="47"/>
  <c r="R90" i="47"/>
  <c r="R99" i="47"/>
  <c r="R107" i="47"/>
  <c r="R113" i="47"/>
  <c r="R122" i="47"/>
  <c r="N87" i="49"/>
  <c r="N96" i="49"/>
  <c r="N105" i="49"/>
  <c r="N111" i="49"/>
  <c r="N118" i="49"/>
  <c r="N128" i="49"/>
  <c r="R80" i="49"/>
  <c r="R87" i="49"/>
  <c r="R96" i="49"/>
  <c r="R105" i="49"/>
  <c r="R111" i="49"/>
  <c r="R118" i="49"/>
  <c r="R128" i="49"/>
  <c r="V80" i="49"/>
  <c r="V87" i="49"/>
  <c r="V96" i="49"/>
  <c r="V105" i="49"/>
  <c r="V111" i="49"/>
  <c r="V118" i="49"/>
  <c r="V128" i="49"/>
  <c r="Z80" i="49"/>
  <c r="Z87" i="49"/>
  <c r="Z96" i="49"/>
  <c r="Z105" i="49"/>
  <c r="Z111" i="49"/>
  <c r="Z118" i="49"/>
  <c r="Z128" i="49"/>
  <c r="AD80" i="49"/>
  <c r="AD87" i="49"/>
  <c r="AD96" i="49"/>
  <c r="AD105" i="49"/>
  <c r="AD111" i="49"/>
  <c r="AD118" i="49"/>
  <c r="AD128" i="49"/>
  <c r="AH80" i="49"/>
  <c r="AH87" i="49"/>
  <c r="AH96" i="49"/>
  <c r="AH105" i="49"/>
  <c r="J105" i="49" s="1"/>
  <c r="AH111" i="49"/>
  <c r="J111" i="49" s="1"/>
  <c r="AH118" i="49"/>
  <c r="J118" i="49" s="1"/>
  <c r="AH128" i="49"/>
  <c r="J128" i="49" s="1"/>
  <c r="R85" i="45"/>
  <c r="R89" i="45"/>
  <c r="R93" i="45"/>
  <c r="R97" i="45"/>
  <c r="R107" i="45"/>
  <c r="R113" i="45"/>
  <c r="R125" i="45"/>
  <c r="R129" i="45"/>
  <c r="R133" i="45"/>
  <c r="Z79" i="46"/>
  <c r="R87" i="46"/>
  <c r="J96" i="46"/>
  <c r="AH96" i="46"/>
  <c r="AH106" i="46"/>
  <c r="J106" i="46" s="1"/>
  <c r="AH112" i="46"/>
  <c r="J112" i="46" s="1"/>
  <c r="AH119" i="46"/>
  <c r="J119" i="46" s="1"/>
  <c r="AH128" i="46"/>
  <c r="J128" i="46" s="1"/>
  <c r="E80" i="47"/>
  <c r="AC80" i="47"/>
  <c r="E87" i="47"/>
  <c r="AC87" i="47"/>
  <c r="E96" i="47"/>
  <c r="AC96" i="47"/>
  <c r="E105" i="47"/>
  <c r="AC105" i="47"/>
  <c r="E111" i="47"/>
  <c r="AC111" i="47"/>
  <c r="E118" i="47"/>
  <c r="AC118" i="47"/>
  <c r="M88" i="49"/>
  <c r="M98" i="49"/>
  <c r="M106" i="49"/>
  <c r="M112" i="49"/>
  <c r="M120" i="49"/>
  <c r="M129" i="49"/>
  <c r="Q81" i="49"/>
  <c r="Q88" i="49"/>
  <c r="Q98" i="49"/>
  <c r="Q106" i="49"/>
  <c r="Q112" i="49"/>
  <c r="Q120" i="49"/>
  <c r="Q129" i="49"/>
  <c r="U81" i="49"/>
  <c r="U88" i="49"/>
  <c r="U98" i="49"/>
  <c r="U106" i="49"/>
  <c r="U112" i="49"/>
  <c r="U120" i="49"/>
  <c r="U129" i="49"/>
  <c r="Y81" i="49"/>
  <c r="Y88" i="49"/>
  <c r="Y98" i="49"/>
  <c r="Y106" i="49"/>
  <c r="Y112" i="49"/>
  <c r="Y120" i="49"/>
  <c r="Y129" i="49"/>
  <c r="AC81" i="49"/>
  <c r="AC88" i="49"/>
  <c r="AC98" i="49"/>
  <c r="AC106" i="49"/>
  <c r="AC112" i="49"/>
  <c r="AC120" i="49"/>
  <c r="AC129" i="49"/>
  <c r="AG81" i="49"/>
  <c r="AG88" i="49"/>
  <c r="AG98" i="49"/>
  <c r="AG106" i="49"/>
  <c r="AG112" i="49"/>
  <c r="AG120" i="49"/>
  <c r="AG129" i="49"/>
  <c r="M84" i="45"/>
  <c r="M88" i="45"/>
  <c r="M96" i="45"/>
  <c r="M112" i="45"/>
  <c r="M128" i="45"/>
  <c r="M84" i="46"/>
  <c r="E86" i="46"/>
  <c r="AC86" i="46"/>
  <c r="U95" i="46"/>
  <c r="U104" i="46"/>
  <c r="U111" i="46"/>
  <c r="U118" i="46"/>
  <c r="U127" i="46"/>
  <c r="AD80" i="47"/>
  <c r="AD87" i="47"/>
  <c r="AD96" i="47"/>
  <c r="AD105" i="47"/>
  <c r="AD111" i="47"/>
  <c r="AD118" i="47"/>
  <c r="E124" i="49"/>
  <c r="E108" i="49"/>
  <c r="F85" i="49"/>
  <c r="E94" i="49"/>
  <c r="E106" i="49"/>
  <c r="E110" i="49"/>
  <c r="F122" i="49"/>
  <c r="F102" i="49"/>
  <c r="F90" i="49"/>
  <c r="E122" i="49"/>
  <c r="E102" i="49"/>
  <c r="E90" i="49"/>
  <c r="E126" i="49"/>
  <c r="F100" i="49"/>
  <c r="F88" i="49"/>
  <c r="F84" i="49"/>
  <c r="E84" i="49"/>
  <c r="E120" i="49"/>
  <c r="F80" i="49"/>
  <c r="E88" i="49"/>
  <c r="E100" i="49"/>
  <c r="F110" i="49"/>
  <c r="E85" i="49"/>
  <c r="F128" i="49"/>
  <c r="F116" i="49"/>
  <c r="F126" i="49"/>
  <c r="E128" i="49"/>
  <c r="E116" i="49"/>
  <c r="E96" i="49"/>
  <c r="E80" i="49"/>
  <c r="F111" i="49"/>
  <c r="F107" i="49"/>
  <c r="E115" i="49"/>
  <c r="E111" i="49"/>
  <c r="E107" i="49"/>
  <c r="F94" i="49"/>
  <c r="E79" i="49"/>
  <c r="E77" i="49"/>
  <c r="E81" i="49"/>
  <c r="E86" i="49"/>
  <c r="E92" i="49"/>
  <c r="E98" i="49"/>
  <c r="E104" i="49"/>
  <c r="F120" i="49"/>
  <c r="F106" i="49"/>
  <c r="F115" i="49"/>
  <c r="F79" i="49"/>
  <c r="C134" i="49"/>
  <c r="D134" i="49"/>
  <c r="E134" i="49"/>
  <c r="F134" i="49"/>
  <c r="G134" i="49"/>
  <c r="H134" i="49"/>
  <c r="I134" i="49"/>
  <c r="J134" i="49"/>
  <c r="K134" i="49"/>
  <c r="L134" i="49"/>
  <c r="M134" i="49"/>
  <c r="N134" i="49"/>
  <c r="O134" i="49"/>
  <c r="P134" i="49"/>
  <c r="Q134" i="49"/>
  <c r="R134" i="49"/>
  <c r="C135" i="49"/>
  <c r="D135" i="49"/>
  <c r="E135" i="49"/>
  <c r="F135" i="49"/>
  <c r="G135" i="49"/>
  <c r="H135" i="49"/>
  <c r="I135" i="49"/>
  <c r="J135" i="49"/>
  <c r="K135" i="49"/>
  <c r="L135" i="49"/>
  <c r="M135" i="49"/>
  <c r="N135" i="49"/>
  <c r="O135" i="49"/>
  <c r="P135" i="49"/>
  <c r="Q135" i="49"/>
  <c r="R135" i="49"/>
  <c r="C15" i="53" l="1"/>
  <c r="D15" i="53"/>
  <c r="E15" i="53"/>
  <c r="F15" i="53"/>
  <c r="G15" i="53"/>
  <c r="H15" i="53"/>
  <c r="I43" i="53" l="1"/>
  <c r="D38" i="53"/>
  <c r="C38" i="53"/>
  <c r="I42" i="53"/>
  <c r="I44" i="53"/>
  <c r="H40" i="53"/>
  <c r="H45" i="53" s="1"/>
  <c r="G40" i="53"/>
  <c r="G45" i="53" s="1"/>
  <c r="I15" i="53"/>
  <c r="I38" i="53" s="1"/>
  <c r="F38" i="53"/>
  <c r="F40" i="53"/>
  <c r="F45" i="53" s="1"/>
  <c r="I16" i="53"/>
  <c r="E40" i="53"/>
  <c r="E45" i="53" s="1"/>
  <c r="D40" i="53"/>
  <c r="D45" i="53" s="1"/>
  <c r="E38" i="53"/>
  <c r="G38" i="53"/>
  <c r="C40" i="53"/>
  <c r="C45" i="53" s="1"/>
  <c r="H38" i="53"/>
  <c r="I41" i="53"/>
  <c r="D12" i="54"/>
  <c r="C12" i="54"/>
  <c r="G47" i="53" l="1"/>
  <c r="H47" i="53"/>
  <c r="E47" i="53"/>
  <c r="I45" i="53"/>
  <c r="I40" i="53"/>
  <c r="F47" i="53"/>
  <c r="D47" i="53"/>
  <c r="C47" i="53"/>
  <c r="I47" i="53" l="1"/>
  <c r="F8" i="16" l="1"/>
  <c r="F9" i="16"/>
  <c r="D11" i="16"/>
  <c r="E11" i="16"/>
  <c r="E13" i="16" s="1"/>
  <c r="D10" i="4"/>
  <c r="D13" i="4"/>
  <c r="E10" i="4"/>
  <c r="G10" i="4"/>
  <c r="E11" i="4"/>
  <c r="E13" i="4" s="1"/>
  <c r="D18" i="4" s="1"/>
  <c r="E18" i="4" s="1"/>
  <c r="F12" i="19"/>
  <c r="F13" i="19"/>
  <c r="F14" i="19"/>
  <c r="F15" i="19"/>
  <c r="F16" i="19"/>
  <c r="D17" i="19"/>
  <c r="F17" i="19" s="1"/>
  <c r="E17" i="19"/>
  <c r="F20" i="19"/>
  <c r="F21" i="19"/>
  <c r="F22" i="19"/>
  <c r="F23" i="19"/>
  <c r="F24" i="19"/>
  <c r="D25" i="19"/>
  <c r="F25" i="19" s="1"/>
  <c r="E25" i="19"/>
  <c r="E29" i="19"/>
  <c r="F27" i="19"/>
  <c r="D29" i="19"/>
  <c r="F29" i="19" s="1"/>
  <c r="E6" i="16"/>
  <c r="D5" i="4"/>
  <c r="F5" i="4" s="1"/>
  <c r="D6" i="16"/>
  <c r="E5" i="4"/>
  <c r="G5" i="4" s="1"/>
  <c r="D13" i="16"/>
  <c r="F11" i="16" l="1"/>
</calcChain>
</file>

<file path=xl/sharedStrings.xml><?xml version="1.0" encoding="utf-8"?>
<sst xmlns="http://schemas.openxmlformats.org/spreadsheetml/2006/main" count="2654" uniqueCount="531">
  <si>
    <t>Country</t>
  </si>
  <si>
    <t>EBITDA from continued operations
(in millions of US$)</t>
  </si>
  <si>
    <t>%</t>
  </si>
  <si>
    <t>Q4 2023</t>
  </si>
  <si>
    <t>Q4 2022</t>
  </si>
  <si>
    <t>Argentina</t>
  </si>
  <si>
    <t>Brazil</t>
  </si>
  <si>
    <t>Colombia</t>
  </si>
  <si>
    <t>EGP Central America</t>
  </si>
  <si>
    <t>Enel Américas (*)</t>
  </si>
  <si>
    <t>(*) Includes Holding and Adjustments</t>
  </si>
  <si>
    <t>Accumulated figures</t>
  </si>
  <si>
    <t>Quarterly figures</t>
  </si>
  <si>
    <t xml:space="preserve">% </t>
  </si>
  <si>
    <t>Peru</t>
  </si>
  <si>
    <t>Generation of continuing operations</t>
  </si>
  <si>
    <t>Operational figures</t>
  </si>
  <si>
    <t>Total Sales (TWh)</t>
  </si>
  <si>
    <t>Total Generation (TWh)</t>
  </si>
  <si>
    <t>Distribution of continuing operations</t>
  </si>
  <si>
    <t>Grid customers (mn)</t>
  </si>
  <si>
    <t xml:space="preserve">Generation Segment by geographical area of continuing &amp; discontinued operations </t>
  </si>
  <si>
    <t>Markets in which operates</t>
  </si>
  <si>
    <t>Energy Sales (TWh) (*)</t>
  </si>
  <si>
    <t>Net production (TWh)</t>
  </si>
  <si>
    <t>Market Share</t>
  </si>
  <si>
    <t>Generation Segment - Argentina</t>
  </si>
  <si>
    <t>SIN Argentina</t>
  </si>
  <si>
    <t>Generation Segment - Brazil (**)</t>
  </si>
  <si>
    <t>SICN Brasil</t>
  </si>
  <si>
    <t>Generation Segment - Colombia</t>
  </si>
  <si>
    <t>SIN Colombia</t>
  </si>
  <si>
    <t>Generation Segment - Peru</t>
  </si>
  <si>
    <t>SICN Peru</t>
  </si>
  <si>
    <t xml:space="preserve">Generation Segment - Central America </t>
  </si>
  <si>
    <t>(***)</t>
  </si>
  <si>
    <t>Total - Continuing operations</t>
  </si>
  <si>
    <t>Total - Continuing &amp; Discontinued operations</t>
  </si>
  <si>
    <t>(*) The sales made by each country’s generation segments to third parties are incorporated, all intra-segment energy purchases and energy sales between related companies have been eliminated.</t>
  </si>
  <si>
    <t>(**) The energy sold by Enel Trading S.A. is included within the energy sales volumes in Brazil, which despite not being a generator complies with the function of trading the purchase and sale of electricity in Brazil.</t>
  </si>
  <si>
    <t>(***) Companies from Costa Rica, Guatemala, and Panama participate in their local markets SEN, SEN and SIN respectively, and may eventually participate in the MER (Regional Electricity Market), which is a global market that covers the 9 countries in Central America.</t>
  </si>
  <si>
    <t xml:space="preserve">Distribution Segment by geographical area of continuing &amp; discontinued operations </t>
  </si>
  <si>
    <t>Energy losses (%)</t>
  </si>
  <si>
    <t>Grid customers (th)</t>
  </si>
  <si>
    <t>Distribution Segment - Argentina</t>
  </si>
  <si>
    <t>Distribution Segment - Brazil</t>
  </si>
  <si>
    <t>Distribution Segment - Colombia</t>
  </si>
  <si>
    <t>Distribution Segment - Peru</t>
  </si>
  <si>
    <t>(*) Includes sales to end customers and tolls.</t>
  </si>
  <si>
    <t>Energy Sales Revenues
(in millions of US$)</t>
  </si>
  <si>
    <t>Central America</t>
  </si>
  <si>
    <t>Total Segments</t>
  </si>
  <si>
    <t>Structure and adjustments</t>
  </si>
  <si>
    <t>Total</t>
  </si>
  <si>
    <t>Generation</t>
  </si>
  <si>
    <t>Regulated customers</t>
  </si>
  <si>
    <t>Non regulated customers</t>
  </si>
  <si>
    <t>Spot Market</t>
  </si>
  <si>
    <t>Other customers</t>
  </si>
  <si>
    <t>Distribution</t>
  </si>
  <si>
    <t>Residential</t>
  </si>
  <si>
    <t>Commercial</t>
  </si>
  <si>
    <t>Industrial</t>
  </si>
  <si>
    <t>Others</t>
  </si>
  <si>
    <t>Less: Consolidation adjustments</t>
  </si>
  <si>
    <t>Energy Sales Revenues</t>
  </si>
  <si>
    <t>Variation in millions of US$ and  %.</t>
  </si>
  <si>
    <t>CONSOLIDATED INCOME STATEMENTS CONTINUING OPERATIONS 
(in millions of US$)</t>
  </si>
  <si>
    <t>Change</t>
  </si>
  <si>
    <t>Revenues</t>
  </si>
  <si>
    <t>Sales</t>
  </si>
  <si>
    <t>Other operating income</t>
  </si>
  <si>
    <t>Procurements and Services</t>
  </si>
  <si>
    <t>Energy purchases</t>
  </si>
  <si>
    <t>Fuel consumption</t>
  </si>
  <si>
    <t>Transportation expenses</t>
  </si>
  <si>
    <t>Other suppliers and services</t>
  </si>
  <si>
    <t>Contribution Margin</t>
  </si>
  <si>
    <t>Personnel costs</t>
  </si>
  <si>
    <t>Other expenses by nature</t>
  </si>
  <si>
    <t>Gross Operating Income (EBITDA)</t>
  </si>
  <si>
    <t>Depreciation and amortization</t>
  </si>
  <si>
    <t xml:space="preserve">Impairment Losses (Reversals) from IFRS 9 </t>
  </si>
  <si>
    <t>Operating Income (EBIT)</t>
  </si>
  <si>
    <t>Net  Financial Income</t>
  </si>
  <si>
    <t>Financial income</t>
  </si>
  <si>
    <t>Financial expenses</t>
  </si>
  <si>
    <t>Results by readjustment units (Hyperinflation - Argentina)</t>
  </si>
  <si>
    <t>Exchange rate differences</t>
  </si>
  <si>
    <t>Other Non Operating Income</t>
  </si>
  <si>
    <t>Other gains (losses)</t>
  </si>
  <si>
    <t>IncOme accounted for using the equity method</t>
  </si>
  <si>
    <t>Net Income Before Taxes</t>
  </si>
  <si>
    <t>Income Tax</t>
  </si>
  <si>
    <t>Net Income from After Taxes</t>
  </si>
  <si>
    <t>Net Income from discontinued operations</t>
  </si>
  <si>
    <t>Net Income</t>
  </si>
  <si>
    <t>Net Income attributable to owners of Enel Américas</t>
  </si>
  <si>
    <t>Net income attributable to non-controlling interest</t>
  </si>
  <si>
    <t>Earning per share US$ (**) - Continuing operations</t>
  </si>
  <si>
    <t>Earning per share US$ (**) - Discontinued operations</t>
  </si>
  <si>
    <t xml:space="preserve">Earning per share US$ (**) </t>
  </si>
  <si>
    <t>EBITDA (*)</t>
  </si>
  <si>
    <t>EBITDA BY BUSINESS SEGMENT / COUNTRY
CONTINUING OPERATIONS
(in millions of US$)</t>
  </si>
  <si>
    <t>Generation and Transmission:</t>
  </si>
  <si>
    <t>Revenues Generation and Transmission Segment</t>
  </si>
  <si>
    <t>Distribution:</t>
  </si>
  <si>
    <t>Revenues Distribution Segment</t>
  </si>
  <si>
    <t>Consolidation adjustments and other activities</t>
  </si>
  <si>
    <t>Total consolidated Revenues Enel Américas</t>
  </si>
  <si>
    <t>Procurement and Services Generation and Transmission Segment</t>
  </si>
  <si>
    <t>Procurement and Services Distribution Segment</t>
  </si>
  <si>
    <t>Total consolidated Procurement and Services Enel Américas</t>
  </si>
  <si>
    <t>Q2 2023</t>
  </si>
  <si>
    <t>Staff Expenses Generation and Transmission Segment</t>
  </si>
  <si>
    <t>Staff Expenses Distribution Segment</t>
  </si>
  <si>
    <t>Total consolidated Staff Expenses Enel Américas</t>
  </si>
  <si>
    <t>Other Expenses by Nature Generation and Transmission Segment</t>
  </si>
  <si>
    <t>Other Expenses by Nature Distribution Segment</t>
  </si>
  <si>
    <t>Total consolidated Other Expenses by Nature Enel Américas</t>
  </si>
  <si>
    <t>EBITDA</t>
  </si>
  <si>
    <t>Generation and Transmission Segment</t>
  </si>
  <si>
    <t>EBITDA Generation and Transmission Segment</t>
  </si>
  <si>
    <t>Distribution Segment</t>
  </si>
  <si>
    <t>EBITDA Distribution Segment</t>
  </si>
  <si>
    <t>Total consolidated EBITDA Enel Américas</t>
  </si>
  <si>
    <t>ARGENTINA</t>
  </si>
  <si>
    <t>EBITDA (in millions of US$)</t>
  </si>
  <si>
    <t>Operating revenues</t>
  </si>
  <si>
    <t>Operating costs</t>
  </si>
  <si>
    <t>Staff expenses</t>
  </si>
  <si>
    <t>Quarter conversion adjustment</t>
  </si>
  <si>
    <t>EBITDA Generation Segment</t>
  </si>
  <si>
    <t>BRAZIL</t>
  </si>
  <si>
    <t>COLOMBIA</t>
  </si>
  <si>
    <t>CENTRAL AMERICA</t>
  </si>
  <si>
    <t>Subsidiaries</t>
  </si>
  <si>
    <t>Energy Losses (%)</t>
  </si>
  <si>
    <t>Grid customers (in millions)</t>
  </si>
  <si>
    <t>Percentage points change</t>
  </si>
  <si>
    <t>Edesur</t>
  </si>
  <si>
    <t>Total Distribution Segment</t>
  </si>
  <si>
    <t>Enel Distribución Río</t>
  </si>
  <si>
    <t>Enel Distribución Ceará</t>
  </si>
  <si>
    <t>Enel Distribución Sao Paulo</t>
  </si>
  <si>
    <t>Distribution segment - Colombia</t>
  </si>
  <si>
    <t>BUSINESS SEGMENT CONTINUING OPERATIONS
(in millions of US$)</t>
  </si>
  <si>
    <t xml:space="preserve">Accumulated figures </t>
  </si>
  <si>
    <t>Depreciation, amortization and impairment</t>
  </si>
  <si>
    <t xml:space="preserve">EBIT       </t>
  </si>
  <si>
    <t xml:space="preserve">EBIT      </t>
  </si>
  <si>
    <t>Total Generation and Transmission</t>
  </si>
  <si>
    <t>Total Distribution</t>
  </si>
  <si>
    <t>Less: consolidation adjustments and other business activities</t>
  </si>
  <si>
    <t>Total Consolidated Enel Américas</t>
  </si>
  <si>
    <t>NON OPERATING INCOME 
(in millions of US$)</t>
  </si>
  <si>
    <t>Financial Income:</t>
  </si>
  <si>
    <t>Consolidation adjustments and other business activities</t>
  </si>
  <si>
    <t>-</t>
  </si>
  <si>
    <t>Total Financial Income</t>
  </si>
  <si>
    <t>Financial Expenses:</t>
  </si>
  <si>
    <t>Total Financial Expenses</t>
  </si>
  <si>
    <t>Foreign currency exchange differences, net:</t>
  </si>
  <si>
    <t>Total Foreign currency exchange differences, net</t>
  </si>
  <si>
    <t>Total results by adjustment units (hyperinflation - Argentina)</t>
  </si>
  <si>
    <t>Net Financial Income Enel Américas</t>
  </si>
  <si>
    <t>Other gains (losses):</t>
  </si>
  <si>
    <t>Total Other gains (losses)</t>
  </si>
  <si>
    <t>Results in companies accounted for using the equity method:</t>
  </si>
  <si>
    <t>Total income of soc. accounted for using the equity method</t>
  </si>
  <si>
    <t>Other Non-Operating Income</t>
  </si>
  <si>
    <t>Total Income Tax</t>
  </si>
  <si>
    <t>Net Income after taxes</t>
  </si>
  <si>
    <t>Net Income of discontinued operations</t>
  </si>
  <si>
    <t>Net income for the period</t>
  </si>
  <si>
    <t>Net Income attributable to owners of parent</t>
  </si>
  <si>
    <t>Assets</t>
  </si>
  <si>
    <t>(in millions of US$)</t>
  </si>
  <si>
    <t>Current Assets</t>
  </si>
  <si>
    <t>Non current Assets</t>
  </si>
  <si>
    <t>Total Assets</t>
  </si>
  <si>
    <t>Liabilities and Equity</t>
  </si>
  <si>
    <t>Current Liabilities</t>
  </si>
  <si>
    <t>Non Current Liabilities</t>
  </si>
  <si>
    <t>Total Equity</t>
  </si>
  <si>
    <t>attributable to owners of parent company</t>
  </si>
  <si>
    <t>attributable to non-controlling interest</t>
  </si>
  <si>
    <t>Total Liabilities and Equity</t>
  </si>
  <si>
    <t>Cash Flow</t>
  </si>
  <si>
    <t>From Operating Activities</t>
  </si>
  <si>
    <t>From Investing Activities</t>
  </si>
  <si>
    <t>From Financing Activities</t>
  </si>
  <si>
    <t>Total Net Cash Flow</t>
  </si>
  <si>
    <t>Financial Indicator</t>
  </si>
  <si>
    <t>Unit</t>
  </si>
  <si>
    <t>Liquidity</t>
  </si>
  <si>
    <r>
      <t xml:space="preserve">Current liquidity </t>
    </r>
    <r>
      <rPr>
        <b/>
        <sz val="10"/>
        <rFont val="Arial"/>
        <family val="2"/>
      </rPr>
      <t>(1)</t>
    </r>
  </si>
  <si>
    <t>Times</t>
  </si>
  <si>
    <r>
      <t>Acid ratio</t>
    </r>
    <r>
      <rPr>
        <b/>
        <sz val="10"/>
        <rFont val="Arial"/>
        <family val="2"/>
      </rPr>
      <t xml:space="preserve"> (2)</t>
    </r>
  </si>
  <si>
    <t>Working Capital</t>
  </si>
  <si>
    <t>MMUSD</t>
  </si>
  <si>
    <t>Leverage</t>
  </si>
  <si>
    <r>
      <t xml:space="preserve">Leverage </t>
    </r>
    <r>
      <rPr>
        <b/>
        <sz val="10"/>
        <rFont val="Arial"/>
        <family val="2"/>
      </rPr>
      <t>(3)</t>
    </r>
  </si>
  <si>
    <r>
      <t xml:space="preserve">Short Term Debt </t>
    </r>
    <r>
      <rPr>
        <b/>
        <sz val="10"/>
        <rFont val="Arial"/>
        <family val="2"/>
      </rPr>
      <t>(4)</t>
    </r>
  </si>
  <si>
    <r>
      <t xml:space="preserve">Long Term Debt </t>
    </r>
    <r>
      <rPr>
        <b/>
        <sz val="10"/>
        <rFont val="Arial"/>
        <family val="2"/>
      </rPr>
      <t>(5)</t>
    </r>
  </si>
  <si>
    <r>
      <t>Financial Expenses Coverage</t>
    </r>
    <r>
      <rPr>
        <b/>
        <sz val="10"/>
        <rFont val="Arial"/>
        <family val="2"/>
      </rPr>
      <t xml:space="preserve"> (6)</t>
    </r>
  </si>
  <si>
    <t>Profitability</t>
  </si>
  <si>
    <t>Operating Income/Operating Revenues</t>
  </si>
  <si>
    <r>
      <t xml:space="preserve">ROE (annualized) </t>
    </r>
    <r>
      <rPr>
        <b/>
        <sz val="10"/>
        <rFont val="Arial"/>
        <family val="2"/>
      </rPr>
      <t>(7)</t>
    </r>
  </si>
  <si>
    <r>
      <t xml:space="preserve">ROA (annualized) </t>
    </r>
    <r>
      <rPr>
        <b/>
        <sz val="10"/>
        <rFont val="Arial"/>
        <family val="2"/>
      </rPr>
      <t>(8)</t>
    </r>
  </si>
  <si>
    <t>(1) It corresponds to the ratio between (i) Current Assets and (ii) Current Liabilities.</t>
  </si>
  <si>
    <t>(2) It corresponds to the ratio between (i) Current Assets net of Stocks and Anticipated Expenses and (ii) Current Liabilities.</t>
  </si>
  <si>
    <t>(3) It corresponds to the ratio between (i) Total Liabilities and (ii) Total Equity.</t>
  </si>
  <si>
    <t>(4) It corresponds to the ratio between of (i) Current Liabilities in relation to (ii) Total Liabilities</t>
  </si>
  <si>
    <t>(5) It corresponds to the ratio between of (i) Non-Current Liabilities in relation to (ii) Total Liabilities.</t>
  </si>
  <si>
    <t>(6) It corresponds to the ratio between (i) the Gross Operating Income and (ii) Net financial result of Financial Income.</t>
  </si>
  <si>
    <t>PROPERTY, PLANTS AND EQUIPMENT INFORMATION BY COMPANY</t>
  </si>
  <si>
    <t>Company</t>
  </si>
  <si>
    <t>Payments for additions of Property, plant and equipment</t>
  </si>
  <si>
    <t>Depreciation</t>
  </si>
  <si>
    <t>% Change</t>
  </si>
  <si>
    <t>Enel Generación El Chocon S.A.</t>
  </si>
  <si>
    <t xml:space="preserve"> </t>
  </si>
  <si>
    <t>Enel Colombia - Generation Segment</t>
  </si>
  <si>
    <t>Enel Generación Perú S.A.</t>
  </si>
  <si>
    <t>Chinango</t>
  </si>
  <si>
    <t>EGP Cachoeira Dourada S.A.</t>
  </si>
  <si>
    <t>EGP Volta Grande</t>
  </si>
  <si>
    <t>Enel Distribución Sao Paulo S.A. (Eletropaulo) (*)</t>
  </si>
  <si>
    <t>Edesur S.A.</t>
  </si>
  <si>
    <t>Enel Distribución Perú S.A.</t>
  </si>
  <si>
    <t>Enel Distribución Rio (Ampla) (*)</t>
  </si>
  <si>
    <t>Enel Distribución Ceara (Coelce) (*)</t>
  </si>
  <si>
    <t>Enel Colombia - Distribution Segment</t>
  </si>
  <si>
    <t>Central Dock Sud S.A.</t>
  </si>
  <si>
    <t>Enel Generación Piura S.A.</t>
  </si>
  <si>
    <t>Enel X Brasil</t>
  </si>
  <si>
    <t>Enel Green Power Brasil</t>
  </si>
  <si>
    <t>Enel Green Power Perú</t>
  </si>
  <si>
    <t>Enel Green Power Centroamérica</t>
  </si>
  <si>
    <t>Enel Americas Holding and Investment companies</t>
  </si>
  <si>
    <t>(*) Includes intangible assets by concessions</t>
  </si>
  <si>
    <t>December 2023</t>
  </si>
  <si>
    <t>Fixed Interest Rate</t>
  </si>
  <si>
    <t>Debt Maturity</t>
  </si>
  <si>
    <t>US$ mn</t>
  </si>
  <si>
    <t>Chile</t>
  </si>
  <si>
    <t>Enel Americas</t>
  </si>
  <si>
    <t>Enel Gx Costanera</t>
  </si>
  <si>
    <t>Enel Argentina</t>
  </si>
  <si>
    <t>Docksud</t>
  </si>
  <si>
    <t>Cemsa</t>
  </si>
  <si>
    <t>Enel Gx Chocon</t>
  </si>
  <si>
    <t>Hidroinvest</t>
  </si>
  <si>
    <t>Enel Peru</t>
  </si>
  <si>
    <t>Enel Brasil</t>
  </si>
  <si>
    <t>Enel Dx Ceara</t>
  </si>
  <si>
    <t>Enel Dx Rio</t>
  </si>
  <si>
    <t>EGP Cachoeira</t>
  </si>
  <si>
    <t>Enel Cien</t>
  </si>
  <si>
    <t>Enel Gx Fortaleza</t>
  </si>
  <si>
    <t>Enel Dx Goias</t>
  </si>
  <si>
    <t>Tesa</t>
  </si>
  <si>
    <t>Ctm</t>
  </si>
  <si>
    <t>Enel Dx Sao Paulo</t>
  </si>
  <si>
    <t>Sao Francisco</t>
  </si>
  <si>
    <t>EGP Brasil</t>
  </si>
  <si>
    <t>Enel Colombia</t>
  </si>
  <si>
    <t>CAM</t>
  </si>
  <si>
    <t>EGP Costa Rica</t>
  </si>
  <si>
    <t>EGP Guatemala</t>
  </si>
  <si>
    <t>EGP Panama</t>
  </si>
  <si>
    <t>Enel Dx Peru</t>
  </si>
  <si>
    <t>Enel Gx Peru</t>
  </si>
  <si>
    <t>Enel Gx Piura</t>
  </si>
  <si>
    <t>EGP Peru</t>
  </si>
  <si>
    <t>Total - Discontinued operations</t>
  </si>
  <si>
    <t>COMPANY</t>
  </si>
  <si>
    <t>Energy Sales (TWh)</t>
  </si>
  <si>
    <t>SAIDI (hours)</t>
  </si>
  <si>
    <t>SAIFI (times)</t>
  </si>
  <si>
    <t>Enel Dx Río</t>
  </si>
  <si>
    <t>Enel Dx Ceará</t>
  </si>
  <si>
    <t>Enel Colombia - Distribution</t>
  </si>
  <si>
    <t>Enel Dx Perú</t>
  </si>
  <si>
    <t>Energy distributed (TWh) - Accumulated figures</t>
  </si>
  <si>
    <t>Type of client</t>
  </si>
  <si>
    <t>Total
Continued operations</t>
  </si>
  <si>
    <t>Total
Continued &amp; Discontinued operations</t>
  </si>
  <si>
    <t>Enel Dx Goiás</t>
  </si>
  <si>
    <t>Energy distributed (TWh) - Quarterly figures</t>
  </si>
  <si>
    <t>Enel Gx El Chocón</t>
  </si>
  <si>
    <t>Central Docksud</t>
  </si>
  <si>
    <t>Enel Green Power Volta Grande</t>
  </si>
  <si>
    <t>Enel Trading Brasil</t>
  </si>
  <si>
    <t>CGT Fortaleza</t>
  </si>
  <si>
    <t>Enel Colombia (Thermal + Hydro)</t>
  </si>
  <si>
    <t>Enel Colombia (Solar + Wind)</t>
  </si>
  <si>
    <r>
      <t>Enel Gx Perú</t>
    </r>
    <r>
      <rPr>
        <b/>
        <vertAlign val="superscript"/>
        <sz val="12"/>
        <color theme="1"/>
        <rFont val="Arial"/>
        <family val="2"/>
      </rPr>
      <t>1</t>
    </r>
  </si>
  <si>
    <t>Panama</t>
  </si>
  <si>
    <t>Costa Rica</t>
  </si>
  <si>
    <t>Guatemala</t>
  </si>
  <si>
    <t xml:space="preserve">Total </t>
  </si>
  <si>
    <t>TWh</t>
  </si>
  <si>
    <t>Total generation</t>
  </si>
  <si>
    <t>Hydroelectric generation</t>
  </si>
  <si>
    <t>Thermal electric generation</t>
  </si>
  <si>
    <t>Wind electric generation</t>
  </si>
  <si>
    <t>Solar electric generation</t>
  </si>
  <si>
    <t>Total Purchases (a+b+c)</t>
  </si>
  <si>
    <t>Total purchases from third parties (b+c)</t>
  </si>
  <si>
    <t>a) Purchases to related companies - generators</t>
  </si>
  <si>
    <t>b) Purchases to others generators</t>
  </si>
  <si>
    <t>c) Purchases at spot</t>
  </si>
  <si>
    <t>Transmission losses, pump and other consumption</t>
  </si>
  <si>
    <t>Total electricity sales (a+b+c+d)</t>
  </si>
  <si>
    <t>Total sales to third parties (a+b+c)</t>
  </si>
  <si>
    <t>a) Sales at regulated prices</t>
  </si>
  <si>
    <t>b) Sales at unregulated prices</t>
  </si>
  <si>
    <t>c) Sales at spot marginal cost</t>
  </si>
  <si>
    <t>d) Sales to related companies generators</t>
  </si>
  <si>
    <t>TOTAL SALES IN THE SYSTEM</t>
  </si>
  <si>
    <t>Market Share on total sales (%)</t>
  </si>
  <si>
    <t>(1): As of August 1, 2023, the merger by absorption of the Peruvian companies Enel Green Power Perú S.A., Empresa de Generación Eléctrica Los Pinos S.A and Empresa de Generación Eléctrica Marcora S.A.C. with Enel Generación Perú S.A, the latter being the legal successor. Therefore Enel Gx Perú shows generation from solar and wind sources since the merger took place.</t>
  </si>
  <si>
    <t>|</t>
  </si>
  <si>
    <t>(1): As of August 1, 2023, the merger by absorption of the Peruvian companies Enel Green Power Perú S.A., Empresa de Generación Eléctrica Los Pinos S.A and Empresa de Generación Eléctrica Marcora S.A.C. with Enel Generación Perú S.A, the latter being the legal successor. Therefore Enel Gx Perú shows generation from solar and wind sources since the merger took place</t>
  </si>
  <si>
    <t>Non Current Assets</t>
  </si>
  <si>
    <t>Equity</t>
  </si>
  <si>
    <t>Procurement and Services</t>
  </si>
  <si>
    <t>EBIT</t>
  </si>
  <si>
    <t>Financial Result</t>
  </si>
  <si>
    <t>Net Income before taxes</t>
  </si>
  <si>
    <t>Enel Argentina S.A.</t>
  </si>
  <si>
    <t>Enel Generación El Chocón S.A.</t>
  </si>
  <si>
    <t>Empresa Distribuidora Sur S.A.</t>
  </si>
  <si>
    <t xml:space="preserve">Enel Trading Argentina S.R.L
</t>
  </si>
  <si>
    <t>Grupo Enel Argentina</t>
  </si>
  <si>
    <t>Grupo Enel Green Power Brasil</t>
  </si>
  <si>
    <t>Enel Cien S.A.</t>
  </si>
  <si>
    <t>Enel Distribución Ceará S.A.</t>
  </si>
  <si>
    <t>Enel Distribución Rio S.A.</t>
  </si>
  <si>
    <t>Enel X Brasil S.A.</t>
  </si>
  <si>
    <t>Enel Distribuicao Sao Paulo S.A.</t>
  </si>
  <si>
    <t>Grupo Enel Brasil</t>
  </si>
  <si>
    <t>Enel Colombia S.A. E.S.P</t>
  </si>
  <si>
    <t xml:space="preserve">Enel X Colombia S.A.S. E.S.P. </t>
  </si>
  <si>
    <t>Enel Green Power Costa Rica S.A.</t>
  </si>
  <si>
    <t>PH Chucas S.A.</t>
  </si>
  <si>
    <t>Enel Green Power Guatemala S.A.</t>
  </si>
  <si>
    <t>Generadora de Occidente Ltda.</t>
  </si>
  <si>
    <t>Generadora Montecristo S.A.</t>
  </si>
  <si>
    <t>Renovables de Guatemala S.A.</t>
  </si>
  <si>
    <t>Enel Green Power Panama S.A.</t>
  </si>
  <si>
    <t>Enel Solar S.R.L</t>
  </si>
  <si>
    <t>Enel Fortuna S.A.</t>
  </si>
  <si>
    <t>Grupo Enel Colombia</t>
  </si>
  <si>
    <t>Enel Perú S.A.C.</t>
  </si>
  <si>
    <t>Chinango S.A.C.</t>
  </si>
  <si>
    <t>Grupo Enel Perú</t>
  </si>
  <si>
    <t>Enel Generación Costanera S.A.</t>
  </si>
  <si>
    <t>Dock Sud S.A.</t>
  </si>
  <si>
    <t>Grupo Enel X Brasil</t>
  </si>
  <si>
    <t>Enel Costa Rica CAM S.A.</t>
  </si>
  <si>
    <t>Enel Guatemala S.A.</t>
  </si>
  <si>
    <t>Transmisora de Energia Renovable S.A.</t>
  </si>
  <si>
    <t>Enel Green Power Panama S.R.L.</t>
  </si>
  <si>
    <t>Enel Renovable S.R.L</t>
  </si>
  <si>
    <t>Enel Green Power Peru S.A.</t>
  </si>
  <si>
    <t>Chile ( Holdings y Others)</t>
  </si>
  <si>
    <t>Adjustments</t>
  </si>
  <si>
    <t>ASSETS</t>
  </si>
  <si>
    <t>CURRENT ASSETS</t>
  </si>
  <si>
    <t>Cash and cash equivalents</t>
  </si>
  <si>
    <t>Current other financial assets</t>
  </si>
  <si>
    <t>Current other non-financial assets</t>
  </si>
  <si>
    <t>Current commercial accounts receivable and other accounts receivable</t>
  </si>
  <si>
    <t>Current accounts receivable from related companies</t>
  </si>
  <si>
    <t>Current Inventories</t>
  </si>
  <si>
    <t>Current tax assets</t>
  </si>
  <si>
    <t>Non-current assets or groups of assets for disposal classified as held for sale or as held for distribution to owners</t>
  </si>
  <si>
    <t>NON-CURRENT ASSETS</t>
  </si>
  <si>
    <t>Non-current other financial assets</t>
  </si>
  <si>
    <t>Non-current other non-financial assets</t>
  </si>
  <si>
    <t>Non-current commercial accounts receivable and other accounts receivable</t>
  </si>
  <si>
    <t>Non-current accounts receivable from related companies</t>
  </si>
  <si>
    <t>Investments accounted for using the equity method</t>
  </si>
  <si>
    <t>Intangible assets other than goodwill</t>
  </si>
  <si>
    <t>Goodwill</t>
  </si>
  <si>
    <t>Property, plant and equipment</t>
  </si>
  <si>
    <t>Investment property</t>
  </si>
  <si>
    <t>Right of use assets</t>
  </si>
  <si>
    <t>Deferred tax assets</t>
  </si>
  <si>
    <t>TOTAL ASSETS</t>
  </si>
  <si>
    <t>LIABILITIES AND EQUITY</t>
  </si>
  <si>
    <t>CURRENT LIABILITIES</t>
  </si>
  <si>
    <t>Current other financial liabilities</t>
  </si>
  <si>
    <t>Current liabilities for leases</t>
  </si>
  <si>
    <t>Current commercial accounts payable and other accounts payable</t>
  </si>
  <si>
    <t>Current accounts payable to related companies</t>
  </si>
  <si>
    <t>Current other provisions</t>
  </si>
  <si>
    <t>Current tax liabilities</t>
  </si>
  <si>
    <t>Current provisions for employee benefits</t>
  </si>
  <si>
    <t>Current other non-financial liabilities</t>
  </si>
  <si>
    <t>Liabilities included in disposal groups classified as held for sale</t>
  </si>
  <si>
    <t>NON-CURRENT LIABILITIES</t>
  </si>
  <si>
    <t>Non-current other financial liabilities</t>
  </si>
  <si>
    <t>Non-current liabilities for leases</t>
  </si>
  <si>
    <t>Non-current commercial accounts payable and other accounts payable</t>
  </si>
  <si>
    <t>Non-current accounts payable to related companies</t>
  </si>
  <si>
    <t>Non-current other provisions</t>
  </si>
  <si>
    <t>Deferred tax liabilities</t>
  </si>
  <si>
    <t>Non-current provisions for employee benefits</t>
  </si>
  <si>
    <t>Non-current other non-financial liabilities</t>
  </si>
  <si>
    <t>EQUITY</t>
  </si>
  <si>
    <t>Equity attributable to the owners of the parent company</t>
  </si>
  <si>
    <t>Issued capital</t>
  </si>
  <si>
    <t>Retained earnings (losses)</t>
  </si>
  <si>
    <t>Issue premiums</t>
  </si>
  <si>
    <t>Own shares in portfolio</t>
  </si>
  <si>
    <t>Other equity interests</t>
  </si>
  <si>
    <t>Other reserves</t>
  </si>
  <si>
    <t>Equity Attributable to Minority Interest</t>
  </si>
  <si>
    <t>TOTAL LIABILITIES AND EQUITY</t>
  </si>
  <si>
    <t>REVENUES</t>
  </si>
  <si>
    <t>Energy Sales</t>
  </si>
  <si>
    <t>Other Sales</t>
  </si>
  <si>
    <t>Other Services</t>
  </si>
  <si>
    <t>PROCUREMENTS AND SERVICES</t>
  </si>
  <si>
    <t>Power purchased</t>
  </si>
  <si>
    <t>Cost of fuel consumed</t>
  </si>
  <si>
    <t>Other variable procurements and services</t>
  </si>
  <si>
    <t>CONTRIBUTION MARGIN</t>
  </si>
  <si>
    <t>Other work perfomed by the entity and capitalized</t>
  </si>
  <si>
    <t>Employee benefits expenses</t>
  </si>
  <si>
    <t>Other expenses</t>
  </si>
  <si>
    <t>GROSS OPERATING INCOME (EBITDA)</t>
  </si>
  <si>
    <t>Depreciation and amortization expense</t>
  </si>
  <si>
    <t>Impairment loss recognized in the period's profit or loss</t>
  </si>
  <si>
    <t>Impairment gains and reversals of impairment losses (Impairment losses) determined in accordance with IFRS 9</t>
  </si>
  <si>
    <t>OPERATING INCOME</t>
  </si>
  <si>
    <t>NET FINANCIAL INCOME</t>
  </si>
  <si>
    <t>Financial Income</t>
  </si>
  <si>
    <t>Others financial income</t>
  </si>
  <si>
    <t>Financial costs</t>
  </si>
  <si>
    <t>Bank loans</t>
  </si>
  <si>
    <t>Secured and unsecured obligations</t>
  </si>
  <si>
    <t>Income (Loss) for indexed assets and liabilities</t>
  </si>
  <si>
    <t>Foreign currency exchange differences</t>
  </si>
  <si>
    <t>Share of profit (loss) of associates and joint ventures accounted for using the equity method</t>
  </si>
  <si>
    <t>Other profit (losses)</t>
  </si>
  <si>
    <t>Other investments result</t>
  </si>
  <si>
    <t>Profit (Loss) from sales of assets</t>
  </si>
  <si>
    <t>Income (loss) before taxes</t>
  </si>
  <si>
    <t>Income tax expenses</t>
  </si>
  <si>
    <t>Income from continuing operations</t>
  </si>
  <si>
    <t>Income (loss) from discontinued operations</t>
  </si>
  <si>
    <t xml:space="preserve">NET INCOME </t>
  </si>
  <si>
    <t>Net Income attributable to:</t>
  </si>
  <si>
    <t>Consolidated Statements of Cash Flow</t>
  </si>
  <si>
    <t>Cash flow from (used in) operating activities</t>
  </si>
  <si>
    <t>Cash flow from (used in) investing activities</t>
  </si>
  <si>
    <t>Cash flows from (used in) financing activities</t>
  </si>
  <si>
    <t>Segment</t>
  </si>
  <si>
    <t>Holdings, Adjustments and others</t>
  </si>
  <si>
    <t>Generation and Transmission</t>
  </si>
  <si>
    <t>Energy sales</t>
  </si>
  <si>
    <t>Other sales</t>
  </si>
  <si>
    <t>Other services</t>
  </si>
  <si>
    <t>Income (losses) before taxes</t>
  </si>
  <si>
    <t>EBITDA Y ACTIVO FIJO NETO POR PAIS</t>
  </si>
  <si>
    <t>Al 31 de marzo de 2011</t>
  </si>
  <si>
    <t>Lineas de Negocio</t>
  </si>
  <si>
    <t>Activo Fijo neto</t>
  </si>
  <si>
    <t>EBITDA / Activo Fijo DIC. 2010</t>
  </si>
  <si>
    <t>EBITDA / Activo Fijo marzo 2007</t>
  </si>
  <si>
    <t>Ch$ Millones</t>
  </si>
  <si>
    <t>Generación y Transmisión</t>
  </si>
  <si>
    <t>Perú</t>
  </si>
  <si>
    <t>Brasil</t>
  </si>
  <si>
    <t>Total Gx y Tx</t>
  </si>
  <si>
    <t>Distribución</t>
  </si>
  <si>
    <t>Brasil   (*)</t>
  </si>
  <si>
    <t>Total Dx</t>
  </si>
  <si>
    <t>Estructura y ajustes</t>
  </si>
  <si>
    <t>Total Grupo Enersis</t>
  </si>
  <si>
    <t>(*) Incluye activos intangibles por concesiones en Ampla y Coelce</t>
  </si>
  <si>
    <t xml:space="preserve">Mercados </t>
  </si>
  <si>
    <t>Ventas de Energía</t>
  </si>
  <si>
    <t>Participación</t>
  </si>
  <si>
    <t>País</t>
  </si>
  <si>
    <t xml:space="preserve">en que </t>
  </si>
  <si>
    <t>(GWh)</t>
  </si>
  <si>
    <t>de mercado</t>
  </si>
  <si>
    <t>participa</t>
  </si>
  <si>
    <t xml:space="preserve">Chile  </t>
  </si>
  <si>
    <t>SIC y SING</t>
  </si>
  <si>
    <t>SIN</t>
  </si>
  <si>
    <t>SICN</t>
  </si>
  <si>
    <t>Brasil  (1)</t>
  </si>
  <si>
    <t xml:space="preserve">Total   </t>
  </si>
  <si>
    <t>(1)  En el año 2005  se incluyen las ventas del trimestre octubre-diciembre 2005 de las sociedades Endesa Fortaleza y CIEN.</t>
  </si>
  <si>
    <t>Impuesto a la Renta e Impuestos diferidos</t>
  </si>
  <si>
    <t>Concepto  (Millones de $)</t>
  </si>
  <si>
    <t>Variaciones</t>
  </si>
  <si>
    <t>Impuesto Renta</t>
  </si>
  <si>
    <t>Impuesto Diferido</t>
  </si>
  <si>
    <t>Q2 2024</t>
  </si>
  <si>
    <t>n.a.</t>
  </si>
  <si>
    <t>June 2024</t>
  </si>
  <si>
    <t xml:space="preserve"> June 2024</t>
  </si>
  <si>
    <t xml:space="preserve"> June 2023</t>
  </si>
  <si>
    <t>2T2023</t>
  </si>
  <si>
    <t>(*) As of January 1, 2023, the operations in Peru have been declared discontinued, and following the guidelines of IFRS 5, the income and costs and other income statements associated with these operations have been classified in a line net of taxes as discontinued operations in the periods ended on June 30, 2024 and 2023.</t>
  </si>
  <si>
    <t>(**) As of June 30, 2024, and 2023, the average number of common shares outstanding totaled 107,279,880,530.</t>
  </si>
  <si>
    <t xml:space="preserve"> December 2023</t>
  </si>
  <si>
    <t>(5,2) p.p.</t>
  </si>
  <si>
    <t xml:space="preserve"> 5,2  p.p.</t>
  </si>
  <si>
    <t xml:space="preserve"> 0,2  p.p.</t>
  </si>
  <si>
    <t xml:space="preserve"> 14.00  p.p.</t>
  </si>
  <si>
    <t xml:space="preserve"> 8.00  p.p.</t>
  </si>
  <si>
    <t>Balance</t>
  </si>
  <si>
    <t xml:space="preserve"> March 31 2024</t>
  </si>
  <si>
    <t>H1 2024</t>
  </si>
  <si>
    <t xml:space="preserve"> December 31 2023</t>
  </si>
  <si>
    <t>H1 2023</t>
  </si>
  <si>
    <t xml:space="preserve"> June 30 2024</t>
  </si>
  <si>
    <t>Q1 2024</t>
  </si>
  <si>
    <t>Q1 2023</t>
  </si>
  <si>
    <t>(7) It corresponds to the ratio between (i) the profit for the period attributable to the owners of the parent company for the twelve rolling months as of June 30, 2024, and (ii) the average between the equity attributable to the owners of the parent company at the beginning and end of the period.</t>
  </si>
  <si>
    <t>(8) It corresponds to the ratio between (i) the profit for the period attributable to the owners of the parent company for the twelve rolling months as of June 30, 2024, and (ii) the average of the total assets at the beginning and end of the period.</t>
  </si>
  <si>
    <t xml:space="preserve">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</si>
</sst>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1" formatCode="_ * #,##0_ ;_ * \-#,##0_ ;_ * &quot;-&quot;_ ;_ @_ "/>
    <numFmt numFmtId="164" formatCode="_-* #,##0_-;\-* #,##0_-;_-* &quot;-&quot;_-;_-@_-"/>
    <numFmt numFmtId="165" formatCode="_-* #,##0.00_-;\-* #,##0.00_-;_-* &quot;-&quot;??_-;_-@_-"/>
    <numFmt numFmtId="166" formatCode="_(* #,##0_);_(* \(#,##0\);_(* &quot;-&quot;_);_(@_)"/>
    <numFmt numFmtId="167" formatCode="0.0%"/>
    <numFmt numFmtId="168" formatCode="#,##0.000;[Red]\-#,##0.000"/>
    <numFmt numFmtId="169" formatCode="#,##0_ ;[Red]\-#,##0\ "/>
    <numFmt numFmtId="170" formatCode="0.000%"/>
    <numFmt numFmtId="171" formatCode="#,##0_);[Black]\(#,##0\);&quot;-       &quot;"/>
    <numFmt numFmtId="172" formatCode="0.0%;\(0.0%\)"/>
    <numFmt numFmtId="173" formatCode="0.0%_);\(0.0%\)"/>
    <numFmt numFmtId="174" formatCode="#,##0.000;\-#,##0.000"/>
    <numFmt numFmtId="175" formatCode="0_);\(0\)"/>
    <numFmt numFmtId="176" formatCode="#,##0\ ;\(#,##0\);&quot;-       &quot;"/>
    <numFmt numFmtId="177" formatCode="#,##0\ ;[Black]\(#,##0\);&quot;-       &quot;"/>
    <numFmt numFmtId="178" formatCode="#,##0.0\ ;\(#,##0.0\);&quot;-       &quot;"/>
    <numFmt numFmtId="179" formatCode="#,##0;\(#,##0\)"/>
    <numFmt numFmtId="180" formatCode="#,##0;\(#,##0\);&quot;-&quot;"/>
    <numFmt numFmtId="181" formatCode="#,##0.0"/>
    <numFmt numFmtId="182" formatCode="_-* #,##0_-;\-* #,##0_-;_-* &quot;-&quot;??_-;_-@_-"/>
    <numFmt numFmtId="183" formatCode="#,##0.0;\(#,##0.0\)"/>
    <numFmt numFmtId="184" formatCode="#,##0.00000\ ;\(#,##0.00000\);&quot;-       &quot;"/>
    <numFmt numFmtId="185" formatCode="#,##0;[Black]\(#,##0\);&quot;-&quot;"/>
    <numFmt numFmtId="186" formatCode="#,##0.00;\(#,##0.00\)"/>
    <numFmt numFmtId="187" formatCode="#,##0.00\ ;\(#,##0.00\);&quot;-       &quot;"/>
    <numFmt numFmtId="188" formatCode="_-* #,##0.00_-;\-* #,##0.00_-;_-* &quot;-&quot;_-;_-@_-"/>
    <numFmt numFmtId="189" formatCode="_ * #,##0.0_ ;_ * \-#,##0.0_ ;_ * &quot;-&quot;_ ;_ @_ "/>
    <numFmt numFmtId="190" formatCode="#,##0.0_);[Black]\(#,##0.0\);&quot;-       &quot;"/>
    <numFmt numFmtId="191" formatCode="0.0"/>
    <numFmt numFmtId="192" formatCode="#,##0.00_);[Black]\(#,##0.00\);&quot;-       &quot;"/>
    <numFmt numFmtId="193" formatCode="#,##0.000_);[Black]\(#,##0.000\);&quot;-       &quot;"/>
    <numFmt numFmtId="194" formatCode="_-* #,##0.0_-;\-* #,##0.0_-;_-* &quot;-&quot;??_-;_-@_-"/>
    <numFmt numFmtId="195" formatCode="_ * #,##0.0_ ;_ * \-#,##0.0_ ;_ * &quot;-&quot;?_ ;_ @_ "/>
    <numFmt numFmtId="196" formatCode="#,##0.00000000000000"/>
  </numFmts>
  <fonts count="51">
    <font>
      <sz val="10"/>
      <name val="Arial"/>
    </font>
    <font>
      <sz val="10"/>
      <name val="Arial"/>
      <family val="2"/>
    </font>
    <font>
      <sz val="10"/>
      <name val="Courier"/>
      <family val="3"/>
    </font>
    <font>
      <sz val="8"/>
      <name val="Comic Sans MS"/>
      <family val="4"/>
    </font>
    <font>
      <sz val="9"/>
      <name val="Tahoma"/>
      <family val="2"/>
    </font>
    <font>
      <b/>
      <sz val="10"/>
      <name val="Tahoma"/>
      <family val="2"/>
    </font>
    <font>
      <sz val="11"/>
      <name val="Tahoma"/>
      <family val="2"/>
    </font>
    <font>
      <sz val="10"/>
      <name val="Tahoma"/>
      <family val="2"/>
    </font>
    <font>
      <b/>
      <sz val="11"/>
      <name val="Tahoma"/>
      <family val="2"/>
    </font>
    <font>
      <sz val="8"/>
      <name val="Tahoma"/>
      <family val="2"/>
    </font>
    <font>
      <b/>
      <sz val="10"/>
      <name val="Arial"/>
      <family val="2"/>
    </font>
    <font>
      <b/>
      <sz val="12"/>
      <name val="Tahoma"/>
      <family val="2"/>
    </font>
    <font>
      <sz val="8"/>
      <name val="Arial"/>
      <family val="2"/>
    </font>
    <font>
      <b/>
      <sz val="12"/>
      <name val="Arial"/>
      <family val="2"/>
    </font>
    <font>
      <sz val="9"/>
      <name val="Arial"/>
      <family val="2"/>
    </font>
    <font>
      <sz val="11"/>
      <color indexed="9"/>
      <name val="Czcionka tekstu podstawowego"/>
      <family val="2"/>
      <charset val="238"/>
    </font>
    <font>
      <sz val="10"/>
      <name val="Arial Narrow"/>
      <family val="2"/>
    </font>
    <font>
      <b/>
      <sz val="11"/>
      <name val="Arial"/>
      <family val="2"/>
    </font>
    <font>
      <b/>
      <i/>
      <sz val="10"/>
      <name val="Arial"/>
      <family val="2"/>
    </font>
    <font>
      <sz val="10"/>
      <name val="Times New Roman"/>
      <family val="1"/>
    </font>
    <font>
      <sz val="8"/>
      <name val="ＭＳ Ｐゴシック"/>
      <family val="3"/>
      <charset val="128"/>
    </font>
    <font>
      <b/>
      <sz val="10"/>
      <color theme="0"/>
      <name val="Arial"/>
      <family val="2"/>
    </font>
    <font>
      <sz val="10"/>
      <color theme="0"/>
      <name val="Arial"/>
      <family val="2"/>
    </font>
    <font>
      <sz val="10"/>
      <color theme="1"/>
      <name val="Arial"/>
      <family val="2"/>
    </font>
    <font>
      <b/>
      <sz val="10"/>
      <color theme="1"/>
      <name val="Arial"/>
      <family val="2"/>
    </font>
    <font>
      <b/>
      <sz val="11"/>
      <color theme="0"/>
      <name val="Arial"/>
      <family val="2"/>
    </font>
    <font>
      <sz val="10"/>
      <color indexed="8"/>
      <name val="Arial"/>
      <family val="2"/>
    </font>
    <font>
      <b/>
      <sz val="10"/>
      <color indexed="8"/>
      <name val="Arial"/>
      <family val="2"/>
    </font>
    <font>
      <sz val="10"/>
      <color indexed="12"/>
      <name val="Arial"/>
      <family val="2"/>
    </font>
    <font>
      <sz val="11"/>
      <color theme="1"/>
      <name val="Arial"/>
      <family val="2"/>
    </font>
    <font>
      <sz val="11"/>
      <color theme="1"/>
      <name val="Tahoma"/>
      <family val="2"/>
    </font>
    <font>
      <i/>
      <sz val="10"/>
      <name val="Arial"/>
      <family val="2"/>
    </font>
    <font>
      <b/>
      <u/>
      <sz val="10"/>
      <color theme="1"/>
      <name val="Arial"/>
      <family val="2"/>
    </font>
    <font>
      <sz val="10"/>
      <name val="Arial"/>
      <family val="2"/>
    </font>
    <font>
      <sz val="10"/>
      <color rgb="FFFF0000"/>
      <name val="Arial"/>
      <family val="2"/>
    </font>
    <font>
      <b/>
      <u/>
      <sz val="10"/>
      <name val="Arial"/>
      <family val="2"/>
    </font>
    <font>
      <sz val="12"/>
      <color theme="1"/>
      <name val="Arial"/>
      <family val="2"/>
    </font>
    <font>
      <b/>
      <sz val="12"/>
      <color theme="1"/>
      <name val="Arial"/>
      <family val="2"/>
    </font>
    <font>
      <sz val="12"/>
      <name val="Arial"/>
      <family val="2"/>
    </font>
    <font>
      <sz val="12"/>
      <color rgb="FFFF0000"/>
      <name val="Arial"/>
      <family val="2"/>
    </font>
    <font>
      <b/>
      <vertAlign val="superscript"/>
      <sz val="12"/>
      <color theme="1"/>
      <name val="Arial"/>
      <family val="2"/>
    </font>
    <font>
      <b/>
      <sz val="12"/>
      <color theme="0"/>
      <name val="Arial"/>
      <family val="2"/>
    </font>
    <font>
      <sz val="12"/>
      <color theme="0"/>
      <name val="Arial"/>
      <family val="2"/>
    </font>
    <font>
      <b/>
      <i/>
      <sz val="12"/>
      <color indexed="12"/>
      <name val="Arial"/>
      <family val="2"/>
    </font>
    <font>
      <sz val="11"/>
      <name val="Arial"/>
      <family val="2"/>
    </font>
    <font>
      <sz val="11"/>
      <color rgb="FFFF0000"/>
      <name val="Arial"/>
      <family val="2"/>
    </font>
    <font>
      <b/>
      <sz val="10"/>
      <color rgb="FFFF0000"/>
      <name val="Arial"/>
      <family val="2"/>
    </font>
    <font>
      <b/>
      <sz val="11"/>
      <color theme="1"/>
      <name val="Arial"/>
      <family val="2"/>
    </font>
    <font>
      <sz val="9"/>
      <color theme="1"/>
      <name val="Arial"/>
      <family val="2"/>
    </font>
    <font>
      <b/>
      <i/>
      <sz val="10"/>
      <color theme="1"/>
      <name val="Arial"/>
      <family val="2"/>
    </font>
    <font>
      <i/>
      <sz val="10"/>
      <color theme="1"/>
      <name val="Arial"/>
      <family val="2"/>
    </font>
  </fonts>
  <fills count="14">
    <fill>
      <patternFill patternType="none"/>
    </fill>
    <fill>
      <patternFill patternType="gray125"/>
    </fill>
    <fill>
      <patternFill patternType="solid">
        <fgColor indexed="30"/>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44"/>
      </patternFill>
    </fill>
    <fill>
      <patternFill patternType="solid">
        <fgColor rgb="FFFF5A0F"/>
        <bgColor indexed="64"/>
      </patternFill>
    </fill>
    <fill>
      <patternFill patternType="solid">
        <fgColor rgb="FFFCD5B4"/>
        <bgColor indexed="64"/>
      </patternFill>
    </fill>
    <fill>
      <patternFill patternType="solid">
        <fgColor theme="0" tint="-0.14999847407452621"/>
        <bgColor indexed="64"/>
      </patternFill>
    </fill>
    <fill>
      <patternFill patternType="solid">
        <fgColor theme="1" tint="0.499984740745262"/>
        <bgColor indexed="64"/>
      </patternFill>
    </fill>
  </fills>
  <borders count="93">
    <border>
      <left/>
      <right/>
      <top/>
      <bottom/>
      <diagonal/>
    </border>
    <border>
      <left style="thin">
        <color indexed="22"/>
      </left>
      <right style="thin">
        <color indexed="22"/>
      </right>
      <top style="thin">
        <color indexed="22"/>
      </top>
      <bottom style="thin">
        <color indexed="22"/>
      </bottom>
      <diagonal/>
    </border>
    <border>
      <left/>
      <right/>
      <top style="thin">
        <color indexed="9"/>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n">
        <color indexed="22"/>
      </right>
      <top style="thin">
        <color indexed="9"/>
      </top>
      <bottom style="thin">
        <color indexed="22"/>
      </bottom>
      <diagonal/>
    </border>
    <border>
      <left style="thin">
        <color indexed="22"/>
      </left>
      <right style="thin">
        <color indexed="9"/>
      </right>
      <top style="thin">
        <color indexed="22"/>
      </top>
      <bottom style="thin">
        <color indexed="22"/>
      </bottom>
      <diagonal/>
    </border>
    <border>
      <left style="thin">
        <color indexed="9"/>
      </left>
      <right/>
      <top style="thin">
        <color indexed="22"/>
      </top>
      <bottom style="thin">
        <color indexed="9"/>
      </bottom>
      <diagonal/>
    </border>
    <border>
      <left style="thin">
        <color indexed="9"/>
      </left>
      <right style="thin">
        <color indexed="9"/>
      </right>
      <top style="thin">
        <color indexed="22"/>
      </top>
      <bottom style="thin">
        <color indexed="22"/>
      </bottom>
      <diagonal/>
    </border>
    <border>
      <left style="thin">
        <color indexed="9"/>
      </left>
      <right style="thin">
        <color indexed="9"/>
      </right>
      <top style="thin">
        <color indexed="22"/>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9"/>
      </left>
      <right style="thin">
        <color indexed="9"/>
      </right>
      <top style="thin">
        <color indexed="22"/>
      </top>
      <bottom/>
      <diagonal/>
    </border>
    <border>
      <left style="thin">
        <color indexed="22"/>
      </left>
      <right style="thin">
        <color indexed="9"/>
      </right>
      <top style="thin">
        <color indexed="22"/>
      </top>
      <bottom/>
      <diagonal/>
    </border>
    <border>
      <left/>
      <right style="thin">
        <color indexed="9"/>
      </right>
      <top style="thin">
        <color indexed="9"/>
      </top>
      <bottom style="thin">
        <color indexed="22"/>
      </bottom>
      <diagonal/>
    </border>
    <border>
      <left style="thin">
        <color indexed="22"/>
      </left>
      <right style="thin">
        <color indexed="9"/>
      </right>
      <top/>
      <bottom/>
      <diagonal/>
    </border>
    <border>
      <left style="thin">
        <color indexed="9"/>
      </left>
      <right style="thin">
        <color indexed="9"/>
      </right>
      <top/>
      <bottom/>
      <diagonal/>
    </border>
    <border>
      <left style="thin">
        <color indexed="22"/>
      </left>
      <right style="thin">
        <color indexed="9"/>
      </right>
      <top/>
      <bottom style="thin">
        <color indexed="22"/>
      </bottom>
      <diagonal/>
    </border>
    <border>
      <left style="thin">
        <color indexed="9"/>
      </left>
      <right style="thin">
        <color indexed="9"/>
      </right>
      <top/>
      <bottom style="thin">
        <color indexed="22"/>
      </bottom>
      <diagonal/>
    </border>
    <border>
      <left style="thin">
        <color indexed="22"/>
      </left>
      <right style="thin">
        <color indexed="22"/>
      </right>
      <top style="thin">
        <color indexed="22"/>
      </top>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right style="thin">
        <color indexed="22"/>
      </right>
      <top style="thin">
        <color indexed="22"/>
      </top>
      <bottom style="thin">
        <color indexed="22"/>
      </bottom>
      <diagonal/>
    </border>
    <border>
      <left style="thin">
        <color indexed="22"/>
      </left>
      <right/>
      <top style="thin">
        <color indexed="22"/>
      </top>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right style="thin">
        <color indexed="22"/>
      </right>
      <top style="thin">
        <color indexed="22"/>
      </top>
      <bottom/>
      <diagonal/>
    </border>
    <border>
      <left style="thin">
        <color indexed="9"/>
      </left>
      <right style="thin">
        <color indexed="22"/>
      </right>
      <top style="thin">
        <color indexed="22"/>
      </top>
      <bottom/>
      <diagonal/>
    </border>
    <border>
      <left style="thin">
        <color indexed="9"/>
      </left>
      <right style="thin">
        <color indexed="9"/>
      </right>
      <top/>
      <bottom style="thin">
        <color indexed="9"/>
      </bottom>
      <diagonal/>
    </border>
    <border>
      <left style="thin">
        <color indexed="9"/>
      </left>
      <right style="thin">
        <color indexed="22"/>
      </right>
      <top/>
      <bottom style="thin">
        <color indexed="9"/>
      </bottom>
      <diagonal/>
    </border>
    <border>
      <left/>
      <right style="thin">
        <color indexed="9"/>
      </right>
      <top style="thin">
        <color indexed="22"/>
      </top>
      <bottom/>
      <diagonal/>
    </border>
    <border>
      <left/>
      <right style="thin">
        <color indexed="9"/>
      </right>
      <top/>
      <bottom style="thin">
        <color indexed="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55"/>
      </left>
      <right style="thin">
        <color indexed="55"/>
      </right>
      <top/>
      <bottom/>
      <diagonal/>
    </border>
    <border>
      <left/>
      <right style="thin">
        <color indexed="22"/>
      </right>
      <top/>
      <bottom/>
      <diagonal/>
    </border>
    <border>
      <left style="thin">
        <color theme="0" tint="-0.499984740745262"/>
      </left>
      <right style="thin">
        <color indexed="55"/>
      </right>
      <top style="thin">
        <color theme="0" tint="-0.499984740745262"/>
      </top>
      <bottom style="thin">
        <color theme="0" tint="-0.499984740745262"/>
      </bottom>
      <diagonal/>
    </border>
    <border>
      <left style="thin">
        <color indexed="55"/>
      </left>
      <right style="thin">
        <color indexed="55"/>
      </right>
      <top style="thin">
        <color theme="0" tint="-0.499984740745262"/>
      </top>
      <bottom style="thin">
        <color theme="0" tint="-0.499984740745262"/>
      </bottom>
      <diagonal/>
    </border>
    <border>
      <left style="thin">
        <color indexed="55"/>
      </left>
      <right/>
      <top style="thin">
        <color theme="0" tint="-0.499984740745262"/>
      </top>
      <bottom style="thin">
        <color theme="0" tint="-0.499984740745262"/>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theme="0"/>
      </top>
      <bottom style="thin">
        <color theme="0"/>
      </bottom>
      <diagonal/>
    </border>
    <border>
      <left/>
      <right/>
      <top/>
      <bottom style="thin">
        <color rgb="FFFF5A0F"/>
      </bottom>
      <diagonal/>
    </border>
    <border>
      <left/>
      <right/>
      <top style="thin">
        <color rgb="FFFF5A0F"/>
      </top>
      <bottom style="thin">
        <color rgb="FFFF5A0F"/>
      </bottom>
      <diagonal/>
    </border>
    <border>
      <left/>
      <right style="thin">
        <color rgb="FFFF5A0F"/>
      </right>
      <top style="thin">
        <color rgb="FFFF5A0F"/>
      </top>
      <bottom style="thin">
        <color rgb="FFFF5A0F"/>
      </bottom>
      <diagonal/>
    </border>
    <border>
      <left/>
      <right style="thin">
        <color rgb="FFFF5A0F"/>
      </right>
      <top/>
      <bottom/>
      <diagonal/>
    </border>
    <border>
      <left/>
      <right/>
      <top style="thin">
        <color rgb="FFFF5A0F"/>
      </top>
      <bottom/>
      <diagonal/>
    </border>
    <border>
      <left style="thin">
        <color rgb="FFFF5A0F"/>
      </left>
      <right/>
      <top style="thin">
        <color rgb="FFFF5A0F"/>
      </top>
      <bottom style="thin">
        <color rgb="FFFF5A0F"/>
      </bottom>
      <diagonal/>
    </border>
    <border>
      <left style="thin">
        <color theme="0"/>
      </left>
      <right/>
      <top/>
      <bottom/>
      <diagonal/>
    </border>
    <border>
      <left/>
      <right style="thin">
        <color theme="0"/>
      </right>
      <top/>
      <bottom style="thin">
        <color rgb="FFFF5A0F"/>
      </bottom>
      <diagonal/>
    </border>
    <border>
      <left/>
      <right style="thin">
        <color theme="0"/>
      </right>
      <top style="thin">
        <color rgb="FFFF5A0F"/>
      </top>
      <bottom style="thin">
        <color rgb="FFFF5A0F"/>
      </bottom>
      <diagonal/>
    </border>
    <border>
      <left/>
      <right style="thin">
        <color rgb="FFFF5A0F"/>
      </right>
      <top/>
      <bottom style="thin">
        <color rgb="FFFF5A0F"/>
      </bottom>
      <diagonal/>
    </border>
    <border>
      <left style="thin">
        <color rgb="FFFF5A0F"/>
      </left>
      <right style="thin">
        <color rgb="FFFF5A0F"/>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5A0F"/>
      </left>
      <right style="thin">
        <color rgb="FFFF5A0F"/>
      </right>
      <top style="thin">
        <color rgb="FFFF5A0F"/>
      </top>
      <bottom style="thin">
        <color rgb="FFFF5A0F"/>
      </bottom>
      <diagonal/>
    </border>
    <border>
      <left/>
      <right/>
      <top/>
      <bottom style="medium">
        <color rgb="FFFF5A0F"/>
      </bottom>
      <diagonal/>
    </border>
    <border>
      <left style="thin">
        <color rgb="FFFF5A0F"/>
      </left>
      <right/>
      <top/>
      <bottom style="thin">
        <color rgb="FFFF5A0F"/>
      </bottom>
      <diagonal/>
    </border>
    <border>
      <left/>
      <right style="thin">
        <color rgb="FFFF5A0F"/>
      </right>
      <top style="thin">
        <color rgb="FFFF5A0F"/>
      </top>
      <bottom/>
      <diagonal/>
    </border>
    <border>
      <left/>
      <right style="thin">
        <color theme="0"/>
      </right>
      <top style="thin">
        <color rgb="FFFF5A0F"/>
      </top>
      <bottom/>
      <diagonal/>
    </border>
    <border>
      <left style="thin">
        <color theme="0"/>
      </left>
      <right style="thin">
        <color theme="0"/>
      </right>
      <top style="thin">
        <color rgb="FFFF5A0F"/>
      </top>
      <bottom style="thin">
        <color rgb="FFFF5A0F"/>
      </bottom>
      <diagonal/>
    </border>
    <border>
      <left style="thin">
        <color theme="0"/>
      </left>
      <right/>
      <top style="thin">
        <color rgb="FFFF5A0F"/>
      </top>
      <bottom style="thin">
        <color rgb="FFFF5A0F"/>
      </bottom>
      <diagonal/>
    </border>
    <border>
      <left/>
      <right style="thin">
        <color rgb="FFFF5A0F"/>
      </right>
      <top style="thin">
        <color theme="0"/>
      </top>
      <bottom style="thin">
        <color rgb="FFFF5A0F"/>
      </bottom>
      <diagonal/>
    </border>
    <border>
      <left/>
      <right style="thin">
        <color rgb="FFFF5A0F"/>
      </right>
      <top/>
      <bottom style="thin">
        <color theme="0"/>
      </bottom>
      <diagonal/>
    </border>
    <border>
      <left/>
      <right/>
      <top style="thin">
        <color theme="0"/>
      </top>
      <bottom style="thin">
        <color rgb="FFFF5A0F"/>
      </bottom>
      <diagonal/>
    </border>
    <border>
      <left/>
      <right/>
      <top style="thin">
        <color rgb="FFFF5A0F"/>
      </top>
      <bottom style="thin">
        <color theme="0"/>
      </bottom>
      <diagonal/>
    </border>
    <border>
      <left style="thin">
        <color rgb="FFFF5A0F"/>
      </left>
      <right/>
      <top style="thin">
        <color theme="0"/>
      </top>
      <bottom style="thin">
        <color rgb="FFFF5A0F"/>
      </bottom>
      <diagonal/>
    </border>
    <border>
      <left/>
      <right style="thin">
        <color rgb="FFFF5A0F"/>
      </right>
      <top style="thin">
        <color theme="0"/>
      </top>
      <bottom style="thin">
        <color theme="0"/>
      </bottom>
      <diagonal/>
    </border>
    <border>
      <left/>
      <right style="thin">
        <color rgb="FFFF5A0F"/>
      </right>
      <top style="thin">
        <color rgb="FFFF5A0F"/>
      </top>
      <bottom style="thin">
        <color theme="0"/>
      </bottom>
      <diagonal/>
    </border>
    <border>
      <left style="thin">
        <color rgb="FFFF5A0F"/>
      </left>
      <right/>
      <top style="thin">
        <color rgb="FFFF5A0F"/>
      </top>
      <bottom style="thin">
        <color theme="0"/>
      </bottom>
      <diagonal/>
    </border>
    <border>
      <left style="thin">
        <color theme="0"/>
      </left>
      <right style="thin">
        <color theme="0"/>
      </right>
      <top/>
      <bottom style="thin">
        <color rgb="FFFF5A0F"/>
      </bottom>
      <diagonal/>
    </border>
    <border>
      <left style="thin">
        <color theme="0"/>
      </left>
      <right style="thin">
        <color theme="0"/>
      </right>
      <top style="thin">
        <color rgb="FFFF5A0F"/>
      </top>
      <bottom/>
      <diagonal/>
    </border>
    <border>
      <left style="thin">
        <color theme="0"/>
      </left>
      <right style="thin">
        <color theme="0"/>
      </right>
      <top/>
      <bottom/>
      <diagonal/>
    </border>
    <border>
      <left style="thin">
        <color rgb="FFFF5A0F"/>
      </left>
      <right/>
      <top/>
      <bottom style="thin">
        <color theme="0"/>
      </bottom>
      <diagonal/>
    </border>
    <border>
      <left style="thin">
        <color theme="0"/>
      </left>
      <right style="thin">
        <color rgb="FFFF5A0F"/>
      </right>
      <top style="thin">
        <color rgb="FFFF5A0F"/>
      </top>
      <bottom/>
      <diagonal/>
    </border>
    <border>
      <left style="thin">
        <color rgb="FFFF5A0F"/>
      </left>
      <right/>
      <top style="thin">
        <color rgb="FFFF5A0F"/>
      </top>
      <bottom/>
      <diagonal/>
    </border>
    <border>
      <left style="thin">
        <color theme="0"/>
      </left>
      <right style="thin">
        <color rgb="FFFF5A0F"/>
      </right>
      <top style="thin">
        <color rgb="FFFF5A0F"/>
      </top>
      <bottom style="thin">
        <color rgb="FFFF5A0F"/>
      </bottom>
      <diagonal/>
    </border>
    <border>
      <left style="thin">
        <color theme="0"/>
      </left>
      <right style="thin">
        <color rgb="FFFF5A0F"/>
      </right>
      <top/>
      <bottom/>
      <diagonal/>
    </border>
    <border>
      <left style="thin">
        <color theme="0"/>
      </left>
      <right style="thin">
        <color rgb="FFFF5A0F"/>
      </right>
      <top/>
      <bottom style="thin">
        <color rgb="FFFF5A0F"/>
      </bottom>
      <diagonal/>
    </border>
    <border>
      <left style="thin">
        <color rgb="FFFF5A0F"/>
      </left>
      <right style="thin">
        <color theme="0"/>
      </right>
      <top style="thin">
        <color rgb="FFFF5A0F"/>
      </top>
      <bottom style="thin">
        <color rgb="FFFF5A0F"/>
      </bottom>
      <diagonal/>
    </border>
    <border>
      <left style="thin">
        <color rgb="FFFF5A0F"/>
      </left>
      <right/>
      <top/>
      <bottom/>
      <diagonal/>
    </border>
    <border>
      <left style="thin">
        <color rgb="FFFF5A0F"/>
      </left>
      <right style="thin">
        <color theme="0"/>
      </right>
      <top/>
      <bottom/>
      <diagonal/>
    </border>
    <border>
      <left/>
      <right style="thin">
        <color indexed="55"/>
      </right>
      <top style="thin">
        <color theme="0" tint="-0.499984740745262"/>
      </top>
      <bottom style="thin">
        <color theme="0" tint="-0.499984740745262"/>
      </bottom>
      <diagonal/>
    </border>
    <border>
      <left/>
      <right/>
      <top/>
      <bottom style="thin">
        <color indexed="22"/>
      </bottom>
      <diagonal/>
    </border>
    <border>
      <left style="thin">
        <color rgb="FFFF5A0F"/>
      </left>
      <right style="thin">
        <color theme="0"/>
      </right>
      <top style="thin">
        <color rgb="FFFF5A0F"/>
      </top>
      <bottom/>
      <diagonal/>
    </border>
    <border>
      <left style="thin">
        <color rgb="FFFF5A0F"/>
      </left>
      <right style="thin">
        <color theme="0"/>
      </right>
      <top/>
      <bottom style="thin">
        <color rgb="FFFF5A0F"/>
      </bottom>
      <diagonal/>
    </border>
  </borders>
  <cellStyleXfs count="24">
    <xf numFmtId="0" fontId="0" fillId="0" borderId="0"/>
    <xf numFmtId="0" fontId="15" fillId="2" borderId="0" applyNumberFormat="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2" fillId="0" borderId="0"/>
    <xf numFmtId="0" fontId="1" fillId="0" borderId="0"/>
    <xf numFmtId="0" fontId="1" fillId="0" borderId="0"/>
    <xf numFmtId="0" fontId="19" fillId="0" borderId="0"/>
    <xf numFmtId="0" fontId="3" fillId="0" borderId="0"/>
    <xf numFmtId="0" fontId="20" fillId="0" borderId="0" applyNumberFormat="0" applyFill="0" applyBorder="0">
      <alignment vertical="center"/>
    </xf>
    <xf numFmtId="0" fontId="1" fillId="0" borderId="0" applyNumberFormat="0" applyFont="0" applyFill="0" applyBorder="0" applyAlignment="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33"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989">
    <xf numFmtId="0" fontId="0" fillId="0" borderId="0" xfId="0"/>
    <xf numFmtId="0" fontId="4" fillId="0" borderId="0" xfId="12" applyFont="1"/>
    <xf numFmtId="0" fontId="6" fillId="0" borderId="0" xfId="0" applyFont="1"/>
    <xf numFmtId="0" fontId="7" fillId="0" borderId="0" xfId="0" applyFont="1"/>
    <xf numFmtId="17" fontId="5" fillId="3" borderId="2" xfId="0" applyNumberFormat="1" applyFont="1" applyFill="1" applyBorder="1" applyAlignment="1">
      <alignment horizontal="center" vertical="center"/>
    </xf>
    <xf numFmtId="17" fontId="5" fillId="4" borderId="3" xfId="0" applyNumberFormat="1" applyFont="1" applyFill="1" applyBorder="1" applyAlignment="1">
      <alignment horizontal="center" vertical="center"/>
    </xf>
    <xf numFmtId="17" fontId="5" fillId="3" borderId="4" xfId="0" applyNumberFormat="1" applyFont="1" applyFill="1" applyBorder="1" applyAlignment="1">
      <alignment horizontal="center" vertical="center"/>
    </xf>
    <xf numFmtId="17" fontId="8" fillId="0" borderId="0" xfId="0" applyNumberFormat="1" applyFont="1" applyAlignment="1">
      <alignment horizontal="center"/>
    </xf>
    <xf numFmtId="0" fontId="9" fillId="0" borderId="0" xfId="12" applyFont="1" applyAlignment="1">
      <alignment vertical="center"/>
    </xf>
    <xf numFmtId="0" fontId="6" fillId="0" borderId="1" xfId="0" quotePrefix="1" applyFont="1" applyBorder="1" applyAlignment="1">
      <alignment horizontal="left" vertical="center" indent="1"/>
    </xf>
    <xf numFmtId="37" fontId="6" fillId="5" borderId="1" xfId="0" applyNumberFormat="1" applyFont="1" applyFill="1" applyBorder="1" applyAlignment="1">
      <alignment horizontal="center" vertical="center"/>
    </xf>
    <xf numFmtId="176" fontId="6" fillId="4" borderId="5" xfId="0" applyNumberFormat="1" applyFont="1" applyFill="1" applyBorder="1" applyAlignment="1">
      <alignment vertical="center"/>
    </xf>
    <xf numFmtId="176" fontId="6" fillId="3" borderId="6" xfId="0" applyNumberFormat="1" applyFont="1" applyFill="1" applyBorder="1" applyAlignment="1">
      <alignment vertical="center"/>
    </xf>
    <xf numFmtId="167" fontId="6" fillId="4" borderId="7" xfId="16" applyNumberFormat="1" applyFont="1" applyFill="1" applyBorder="1" applyAlignment="1">
      <alignment vertical="center"/>
    </xf>
    <xf numFmtId="167" fontId="6" fillId="3" borderId="8" xfId="16" applyNumberFormat="1" applyFont="1" applyFill="1" applyBorder="1" applyAlignment="1">
      <alignment vertical="center"/>
    </xf>
    <xf numFmtId="0" fontId="6" fillId="0" borderId="0" xfId="0" applyFont="1" applyAlignment="1">
      <alignment vertical="center"/>
    </xf>
    <xf numFmtId="166" fontId="9" fillId="0" borderId="0" xfId="7" applyFont="1" applyAlignment="1">
      <alignment vertical="center"/>
    </xf>
    <xf numFmtId="0" fontId="6" fillId="0" borderId="1" xfId="0" applyFont="1" applyBorder="1" applyAlignment="1">
      <alignment horizontal="left" vertical="center" indent="1"/>
    </xf>
    <xf numFmtId="176" fontId="6" fillId="3" borderId="9" xfId="0" applyNumberFormat="1" applyFont="1" applyFill="1" applyBorder="1" applyAlignment="1">
      <alignment vertical="center"/>
    </xf>
    <xf numFmtId="167" fontId="6" fillId="3" borderId="10" xfId="16" applyNumberFormat="1" applyFont="1" applyFill="1" applyBorder="1" applyAlignment="1">
      <alignment vertical="center"/>
    </xf>
    <xf numFmtId="176" fontId="6" fillId="3" borderId="3" xfId="0" applyNumberFormat="1" applyFont="1" applyFill="1" applyBorder="1" applyAlignment="1">
      <alignment vertical="center"/>
    </xf>
    <xf numFmtId="167" fontId="6" fillId="3" borderId="3" xfId="16" applyNumberFormat="1" applyFont="1" applyFill="1" applyBorder="1" applyAlignment="1">
      <alignment vertical="center"/>
    </xf>
    <xf numFmtId="176" fontId="8" fillId="3" borderId="11" xfId="0" applyNumberFormat="1" applyFont="1" applyFill="1" applyBorder="1" applyAlignment="1">
      <alignment vertical="center"/>
    </xf>
    <xf numFmtId="0" fontId="9" fillId="0" borderId="0" xfId="12" applyFont="1"/>
    <xf numFmtId="0" fontId="6" fillId="0" borderId="0" xfId="12" applyFont="1"/>
    <xf numFmtId="0" fontId="9" fillId="0" borderId="0" xfId="12" quotePrefix="1" applyFont="1" applyAlignment="1">
      <alignment horizontal="left"/>
    </xf>
    <xf numFmtId="169" fontId="9" fillId="0" borderId="0" xfId="12" applyNumberFormat="1" applyFont="1"/>
    <xf numFmtId="10" fontId="9" fillId="0" borderId="0" xfId="16" applyNumberFormat="1" applyFont="1"/>
    <xf numFmtId="175" fontId="9" fillId="0" borderId="0" xfId="12" quotePrefix="1" applyNumberFormat="1" applyFont="1" applyAlignment="1">
      <alignment horizontal="left"/>
    </xf>
    <xf numFmtId="174" fontId="7" fillId="5" borderId="0" xfId="0" applyNumberFormat="1" applyFont="1" applyFill="1" applyAlignment="1">
      <alignment vertical="center"/>
    </xf>
    <xf numFmtId="167" fontId="7" fillId="5" borderId="0" xfId="16" applyNumberFormat="1" applyFont="1" applyFill="1" applyBorder="1" applyAlignment="1">
      <alignment vertical="center"/>
    </xf>
    <xf numFmtId="174" fontId="9" fillId="0" borderId="0" xfId="12" applyNumberFormat="1" applyFont="1"/>
    <xf numFmtId="17" fontId="8" fillId="3" borderId="7" xfId="0" applyNumberFormat="1" applyFont="1" applyFill="1" applyBorder="1" applyAlignment="1">
      <alignment horizontal="center" vertical="center" wrapText="1"/>
    </xf>
    <xf numFmtId="0" fontId="1" fillId="0" borderId="0" xfId="0" applyFont="1"/>
    <xf numFmtId="17" fontId="5" fillId="3" borderId="13" xfId="0" applyNumberFormat="1" applyFont="1" applyFill="1" applyBorder="1" applyAlignment="1">
      <alignment horizontal="center"/>
    </xf>
    <xf numFmtId="17" fontId="5" fillId="3" borderId="14" xfId="0" applyNumberFormat="1" applyFont="1" applyFill="1" applyBorder="1" applyAlignment="1">
      <alignment horizontal="center"/>
    </xf>
    <xf numFmtId="176" fontId="8" fillId="4" borderId="5" xfId="0" applyNumberFormat="1" applyFont="1" applyFill="1" applyBorder="1" applyAlignment="1">
      <alignment vertical="center"/>
    </xf>
    <xf numFmtId="0" fontId="8" fillId="3" borderId="1" xfId="0" applyFont="1" applyFill="1" applyBorder="1" applyAlignment="1">
      <alignment horizontal="left" vertical="center" indent="1"/>
    </xf>
    <xf numFmtId="17" fontId="5" fillId="4" borderId="15" xfId="0" applyNumberFormat="1" applyFont="1" applyFill="1" applyBorder="1" applyAlignment="1">
      <alignment horizontal="center" vertical="center"/>
    </xf>
    <xf numFmtId="17" fontId="5" fillId="3" borderId="16" xfId="0" applyNumberFormat="1" applyFont="1" applyFill="1" applyBorder="1" applyAlignment="1">
      <alignment horizontal="center"/>
    </xf>
    <xf numFmtId="17" fontId="5" fillId="3" borderId="17" xfId="0" applyNumberFormat="1" applyFont="1" applyFill="1" applyBorder="1" applyAlignment="1">
      <alignment horizontal="center"/>
    </xf>
    <xf numFmtId="17" fontId="5" fillId="3" borderId="18" xfId="0" applyNumberFormat="1" applyFont="1" applyFill="1" applyBorder="1" applyAlignment="1">
      <alignment horizontal="center"/>
    </xf>
    <xf numFmtId="17" fontId="5" fillId="3" borderId="19" xfId="0" applyNumberFormat="1" applyFont="1" applyFill="1" applyBorder="1" applyAlignment="1">
      <alignment horizontal="center"/>
    </xf>
    <xf numFmtId="171" fontId="0" fillId="0" borderId="0" xfId="0" applyNumberFormat="1"/>
    <xf numFmtId="169" fontId="4" fillId="0" borderId="0" xfId="12" applyNumberFormat="1" applyFont="1"/>
    <xf numFmtId="170" fontId="4" fillId="0" borderId="0" xfId="16" applyNumberFormat="1" applyFont="1"/>
    <xf numFmtId="17" fontId="8" fillId="4" borderId="20" xfId="0" applyNumberFormat="1" applyFont="1" applyFill="1" applyBorder="1" applyAlignment="1">
      <alignment horizontal="center" vertical="center"/>
    </xf>
    <xf numFmtId="0" fontId="0" fillId="6" borderId="0" xfId="0" applyFill="1"/>
    <xf numFmtId="0" fontId="0" fillId="6" borderId="0" xfId="0" applyFill="1" applyAlignment="1">
      <alignment horizontal="center"/>
    </xf>
    <xf numFmtId="0" fontId="7" fillId="6" borderId="21"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2" xfId="0" applyFont="1" applyFill="1" applyBorder="1" applyAlignment="1">
      <alignment horizontal="left" vertical="center" indent="1"/>
    </xf>
    <xf numFmtId="0" fontId="6" fillId="6" borderId="21" xfId="0" applyFont="1" applyFill="1" applyBorder="1"/>
    <xf numFmtId="179" fontId="7" fillId="6" borderId="10" xfId="0" applyNumberFormat="1" applyFont="1" applyFill="1" applyBorder="1"/>
    <xf numFmtId="0" fontId="6" fillId="6" borderId="1" xfId="0" applyFont="1" applyFill="1" applyBorder="1" applyAlignment="1">
      <alignment horizontal="left" vertical="center" indent="1"/>
    </xf>
    <xf numFmtId="179" fontId="6" fillId="4" borderId="10" xfId="0" applyNumberFormat="1" applyFont="1" applyFill="1" applyBorder="1"/>
    <xf numFmtId="179" fontId="6" fillId="3" borderId="10" xfId="0" applyNumberFormat="1" applyFont="1" applyFill="1" applyBorder="1"/>
    <xf numFmtId="179" fontId="8" fillId="4" borderId="19" xfId="0" applyNumberFormat="1" applyFont="1" applyFill="1" applyBorder="1"/>
    <xf numFmtId="179" fontId="8" fillId="3" borderId="19" xfId="0" applyNumberFormat="1" applyFont="1" applyFill="1" applyBorder="1"/>
    <xf numFmtId="17" fontId="8" fillId="4" borderId="22" xfId="0" applyNumberFormat="1" applyFont="1" applyFill="1" applyBorder="1" applyAlignment="1">
      <alignment horizontal="center" vertical="center" wrapText="1"/>
    </xf>
    <xf numFmtId="0" fontId="0" fillId="0" borderId="23" xfId="0" applyBorder="1"/>
    <xf numFmtId="3" fontId="0" fillId="0" borderId="23" xfId="0" applyNumberFormat="1" applyBorder="1"/>
    <xf numFmtId="3" fontId="0" fillId="0" borderId="0" xfId="0" applyNumberFormat="1"/>
    <xf numFmtId="0" fontId="10" fillId="0" borderId="23" xfId="0" applyFont="1" applyBorder="1"/>
    <xf numFmtId="0" fontId="10" fillId="0" borderId="22" xfId="0" applyFont="1" applyBorder="1"/>
    <xf numFmtId="3" fontId="10" fillId="0" borderId="22" xfId="0" applyNumberFormat="1" applyFont="1" applyBorder="1"/>
    <xf numFmtId="0" fontId="10" fillId="0" borderId="24" xfId="0" applyFont="1" applyBorder="1"/>
    <xf numFmtId="3" fontId="10" fillId="0" borderId="24" xfId="0" applyNumberFormat="1" applyFont="1" applyBorder="1"/>
    <xf numFmtId="3" fontId="10" fillId="0" borderId="23" xfId="0" applyNumberFormat="1" applyFont="1" applyBorder="1"/>
    <xf numFmtId="3" fontId="10" fillId="4" borderId="22" xfId="0" applyNumberFormat="1" applyFont="1" applyFill="1" applyBorder="1"/>
    <xf numFmtId="3" fontId="0" fillId="0" borderId="23" xfId="0" applyNumberFormat="1" applyBorder="1" applyAlignment="1">
      <alignment horizontal="center"/>
    </xf>
    <xf numFmtId="167" fontId="1" fillId="0" borderId="23" xfId="16" applyNumberFormat="1" applyBorder="1" applyAlignment="1">
      <alignment horizontal="center"/>
    </xf>
    <xf numFmtId="167" fontId="10" fillId="0" borderId="22" xfId="16" applyNumberFormat="1" applyFont="1" applyBorder="1" applyAlignment="1">
      <alignment horizontal="center"/>
    </xf>
    <xf numFmtId="167" fontId="10" fillId="0" borderId="24" xfId="16" applyNumberFormat="1" applyFont="1" applyBorder="1" applyAlignment="1">
      <alignment horizontal="center"/>
    </xf>
    <xf numFmtId="167" fontId="10" fillId="0" borderId="23" xfId="16" applyNumberFormat="1" applyFont="1" applyBorder="1" applyAlignment="1">
      <alignment horizontal="center"/>
    </xf>
    <xf numFmtId="167" fontId="10" fillId="4" borderId="22" xfId="16" applyNumberFormat="1" applyFont="1" applyFill="1" applyBorder="1" applyAlignment="1">
      <alignment horizontal="center"/>
    </xf>
    <xf numFmtId="165" fontId="0" fillId="6" borderId="0" xfId="3" applyFont="1" applyFill="1"/>
    <xf numFmtId="176" fontId="6" fillId="0" borderId="0" xfId="0" applyNumberFormat="1" applyFont="1" applyAlignment="1">
      <alignment vertical="center"/>
    </xf>
    <xf numFmtId="171" fontId="6" fillId="0" borderId="0" xfId="0" applyNumberFormat="1" applyFont="1" applyAlignment="1">
      <alignment vertical="center"/>
    </xf>
    <xf numFmtId="0" fontId="14" fillId="0" borderId="0" xfId="0" applyFont="1"/>
    <xf numFmtId="0" fontId="16" fillId="0" borderId="0" xfId="0" applyFont="1" applyAlignment="1">
      <alignment vertical="center"/>
    </xf>
    <xf numFmtId="176" fontId="1" fillId="0" borderId="0" xfId="0" applyNumberFormat="1" applyFont="1" applyAlignment="1">
      <alignment vertical="center"/>
    </xf>
    <xf numFmtId="173" fontId="1" fillId="0" borderId="0" xfId="16" applyNumberFormat="1" applyFont="1" applyFill="1" applyBorder="1" applyAlignment="1">
      <alignment vertical="center"/>
    </xf>
    <xf numFmtId="0" fontId="1" fillId="0" borderId="0" xfId="0" applyFont="1" applyAlignment="1">
      <alignment horizontal="left" vertical="center" wrapText="1" indent="2"/>
    </xf>
    <xf numFmtId="0" fontId="1" fillId="7" borderId="0" xfId="10" applyFill="1"/>
    <xf numFmtId="0" fontId="10" fillId="7" borderId="0" xfId="10" applyFont="1" applyFill="1"/>
    <xf numFmtId="176" fontId="1" fillId="7" borderId="0" xfId="0" applyNumberFormat="1" applyFont="1" applyFill="1" applyAlignment="1">
      <alignment vertical="center"/>
    </xf>
    <xf numFmtId="173" fontId="10" fillId="0" borderId="0" xfId="16" applyNumberFormat="1" applyFont="1" applyFill="1" applyBorder="1" applyAlignment="1">
      <alignment vertical="center"/>
    </xf>
    <xf numFmtId="0" fontId="1" fillId="7" borderId="0" xfId="0" applyFont="1" applyFill="1" applyAlignment="1">
      <alignment vertical="center"/>
    </xf>
    <xf numFmtId="0" fontId="1" fillId="0" borderId="0" xfId="0" applyFont="1" applyAlignment="1">
      <alignment vertical="center"/>
    </xf>
    <xf numFmtId="0" fontId="1" fillId="0" borderId="0" xfId="14" applyFont="1" applyFill="1" applyBorder="1" applyAlignment="1">
      <alignment horizontal="left" vertical="center"/>
    </xf>
    <xf numFmtId="0" fontId="10" fillId="7" borderId="0" xfId="14" applyFont="1" applyFill="1" applyBorder="1" applyAlignment="1">
      <alignment horizontal="left" vertical="center"/>
    </xf>
    <xf numFmtId="171" fontId="10" fillId="7" borderId="0" xfId="14" applyNumberFormat="1" applyFont="1" applyFill="1" applyBorder="1" applyAlignment="1">
      <alignment vertical="center"/>
    </xf>
    <xf numFmtId="0" fontId="1" fillId="0" borderId="0" xfId="14" applyFont="1" applyFill="1" applyBorder="1" applyAlignment="1">
      <alignment vertical="center"/>
    </xf>
    <xf numFmtId="177" fontId="1" fillId="0" borderId="0" xfId="0" applyNumberFormat="1" applyFont="1" applyAlignment="1">
      <alignment vertical="center"/>
    </xf>
    <xf numFmtId="0" fontId="1" fillId="0" borderId="0" xfId="14" applyFont="1" applyBorder="1" applyAlignment="1">
      <alignment vertical="center"/>
    </xf>
    <xf numFmtId="171" fontId="1" fillId="0" borderId="0" xfId="0" applyNumberFormat="1" applyFont="1" applyAlignment="1">
      <alignment vertical="center"/>
    </xf>
    <xf numFmtId="0" fontId="1" fillId="7" borderId="0" xfId="10" applyFill="1" applyAlignment="1">
      <alignment vertical="center"/>
    </xf>
    <xf numFmtId="0" fontId="10" fillId="7" borderId="0" xfId="10" applyFont="1" applyFill="1" applyAlignment="1">
      <alignment horizontal="center" vertical="center"/>
    </xf>
    <xf numFmtId="0" fontId="18" fillId="7" borderId="0" xfId="10" applyFont="1" applyFill="1" applyAlignment="1">
      <alignment vertical="center"/>
    </xf>
    <xf numFmtId="0" fontId="18" fillId="0" borderId="0" xfId="10" applyFont="1" applyAlignment="1">
      <alignment vertical="center"/>
    </xf>
    <xf numFmtId="0" fontId="10" fillId="7" borderId="0" xfId="10" applyFont="1" applyFill="1" applyAlignment="1">
      <alignment vertical="center"/>
    </xf>
    <xf numFmtId="0" fontId="16" fillId="7" borderId="0" xfId="10" applyFont="1" applyFill="1" applyAlignment="1">
      <alignment vertical="center"/>
    </xf>
    <xf numFmtId="0" fontId="0" fillId="0" borderId="0" xfId="0" applyAlignment="1">
      <alignment vertical="center"/>
    </xf>
    <xf numFmtId="0" fontId="0" fillId="7" borderId="0" xfId="0" applyFill="1" applyAlignment="1">
      <alignment vertical="center"/>
    </xf>
    <xf numFmtId="171" fontId="1" fillId="0" borderId="0" xfId="14" applyNumberFormat="1" applyFont="1" applyFill="1" applyBorder="1" applyAlignment="1">
      <alignment horizontal="right" vertical="center"/>
    </xf>
    <xf numFmtId="0" fontId="23" fillId="0" borderId="39" xfId="10" applyFont="1" applyBorder="1"/>
    <xf numFmtId="0" fontId="10" fillId="7" borderId="0" xfId="0" applyFont="1" applyFill="1"/>
    <xf numFmtId="0" fontId="1" fillId="7" borderId="0" xfId="10" applyFill="1" applyAlignment="1">
      <alignment horizontal="center"/>
    </xf>
    <xf numFmtId="179" fontId="26" fillId="7" borderId="0" xfId="0" applyNumberFormat="1" applyFont="1" applyFill="1" applyAlignment="1" applyProtection="1">
      <alignment vertical="center"/>
      <protection locked="0"/>
    </xf>
    <xf numFmtId="183" fontId="26" fillId="7" borderId="0" xfId="0" applyNumberFormat="1" applyFont="1" applyFill="1" applyAlignment="1" applyProtection="1">
      <alignment vertical="center"/>
      <protection locked="0"/>
    </xf>
    <xf numFmtId="9" fontId="1" fillId="7" borderId="0" xfId="16" applyFont="1" applyFill="1"/>
    <xf numFmtId="0" fontId="1" fillId="7" borderId="0" xfId="0" applyFont="1" applyFill="1"/>
    <xf numFmtId="0" fontId="16" fillId="7" borderId="0" xfId="0" applyFont="1" applyFill="1" applyAlignment="1">
      <alignment vertical="center"/>
    </xf>
    <xf numFmtId="0" fontId="7" fillId="0" borderId="0" xfId="0" applyFont="1" applyAlignment="1">
      <alignment vertical="center"/>
    </xf>
    <xf numFmtId="38" fontId="7" fillId="0" borderId="0" xfId="0" applyNumberFormat="1" applyFont="1" applyAlignment="1">
      <alignment vertical="center"/>
    </xf>
    <xf numFmtId="168" fontId="7" fillId="0" borderId="0" xfId="0" applyNumberFormat="1" applyFont="1" applyAlignment="1">
      <alignment vertical="center"/>
    </xf>
    <xf numFmtId="0" fontId="6" fillId="0" borderId="0" xfId="0" applyFont="1" applyAlignment="1">
      <alignment horizontal="left" vertical="center" wrapText="1"/>
    </xf>
    <xf numFmtId="0" fontId="6" fillId="0" borderId="12" xfId="0" applyFont="1" applyBorder="1" applyAlignment="1">
      <alignment horizontal="left" vertical="center"/>
    </xf>
    <xf numFmtId="179" fontId="27" fillId="7" borderId="0" xfId="0" applyNumberFormat="1" applyFont="1" applyFill="1" applyAlignment="1" applyProtection="1">
      <alignment vertical="center"/>
      <protection locked="0"/>
    </xf>
    <xf numFmtId="0" fontId="23" fillId="7" borderId="0" xfId="0" applyFont="1" applyFill="1" applyAlignment="1">
      <alignment vertical="center"/>
    </xf>
    <xf numFmtId="167" fontId="23" fillId="7" borderId="0" xfId="16" applyNumberFormat="1" applyFont="1" applyFill="1" applyAlignment="1">
      <alignment vertical="center"/>
    </xf>
    <xf numFmtId="0" fontId="23" fillId="0" borderId="0" xfId="0" applyFont="1" applyAlignment="1">
      <alignment vertical="center"/>
    </xf>
    <xf numFmtId="167" fontId="23" fillId="7" borderId="0" xfId="0" applyNumberFormat="1" applyFont="1" applyFill="1" applyAlignment="1">
      <alignment horizontal="right" vertical="center"/>
    </xf>
    <xf numFmtId="0" fontId="24" fillId="7" borderId="0" xfId="0" applyFont="1" applyFill="1" applyAlignment="1">
      <alignment vertical="center"/>
    </xf>
    <xf numFmtId="0" fontId="24" fillId="7" borderId="0" xfId="0" applyFont="1" applyFill="1" applyAlignment="1">
      <alignment horizontal="center" vertical="center"/>
    </xf>
    <xf numFmtId="0" fontId="23" fillId="7" borderId="0" xfId="0" applyFont="1" applyFill="1" applyAlignment="1">
      <alignment horizontal="center" vertical="center"/>
    </xf>
    <xf numFmtId="0" fontId="23" fillId="0" borderId="0" xfId="10" applyFont="1" applyAlignment="1">
      <alignment vertical="center"/>
    </xf>
    <xf numFmtId="182" fontId="23" fillId="0" borderId="0" xfId="3" applyNumberFormat="1" applyFont="1" applyFill="1" applyBorder="1" applyAlignment="1">
      <alignment vertical="center"/>
    </xf>
    <xf numFmtId="0" fontId="23" fillId="7" borderId="0" xfId="10" applyFont="1" applyFill="1" applyAlignment="1">
      <alignment vertical="center"/>
    </xf>
    <xf numFmtId="167" fontId="23" fillId="7" borderId="0" xfId="16" applyNumberFormat="1" applyFont="1" applyFill="1" applyBorder="1" applyAlignment="1">
      <alignment vertical="center"/>
    </xf>
    <xf numFmtId="176" fontId="23" fillId="7" borderId="0" xfId="0" applyNumberFormat="1" applyFont="1" applyFill="1" applyAlignment="1">
      <alignment vertical="center"/>
    </xf>
    <xf numFmtId="0" fontId="23" fillId="7" borderId="0" xfId="12" applyFont="1" applyFill="1" applyAlignment="1">
      <alignment vertical="center"/>
    </xf>
    <xf numFmtId="0" fontId="23" fillId="7" borderId="0" xfId="12" applyFont="1" applyFill="1" applyAlignment="1">
      <alignment horizontal="center" vertical="center"/>
    </xf>
    <xf numFmtId="0" fontId="23" fillId="0" borderId="0" xfId="12" applyFont="1" applyAlignment="1">
      <alignment vertical="center"/>
    </xf>
    <xf numFmtId="0" fontId="24" fillId="7" borderId="0" xfId="12" applyFont="1" applyFill="1" applyAlignment="1">
      <alignment vertical="center"/>
    </xf>
    <xf numFmtId="176" fontId="24" fillId="7" borderId="0" xfId="0" applyNumberFormat="1" applyFont="1" applyFill="1" applyAlignment="1">
      <alignment vertical="center"/>
    </xf>
    <xf numFmtId="167" fontId="24" fillId="7" borderId="0" xfId="16" applyNumberFormat="1" applyFont="1" applyFill="1" applyAlignment="1">
      <alignment vertical="center"/>
    </xf>
    <xf numFmtId="0" fontId="24" fillId="7" borderId="0" xfId="0" applyFont="1" applyFill="1" applyAlignment="1">
      <alignment vertical="center" wrapText="1"/>
    </xf>
    <xf numFmtId="182" fontId="23" fillId="7" borderId="0" xfId="3" applyNumberFormat="1" applyFont="1" applyFill="1" applyAlignment="1">
      <alignment vertical="center"/>
    </xf>
    <xf numFmtId="3" fontId="23" fillId="7" borderId="0" xfId="11" applyNumberFormat="1" applyFont="1" applyFill="1" applyAlignment="1">
      <alignment vertical="center"/>
    </xf>
    <xf numFmtId="3" fontId="28" fillId="0" borderId="0" xfId="11" applyNumberFormat="1" applyFont="1" applyAlignment="1">
      <alignment vertical="center"/>
    </xf>
    <xf numFmtId="3" fontId="28" fillId="7" borderId="0" xfId="11" applyNumberFormat="1" applyFont="1" applyFill="1" applyAlignment="1">
      <alignment vertical="center"/>
    </xf>
    <xf numFmtId="0" fontId="1" fillId="7" borderId="0" xfId="12" applyFont="1" applyFill="1" applyAlignment="1">
      <alignment vertical="center"/>
    </xf>
    <xf numFmtId="17" fontId="24" fillId="7" borderId="0" xfId="0" applyNumberFormat="1" applyFont="1" applyFill="1" applyAlignment="1">
      <alignment vertical="center"/>
    </xf>
    <xf numFmtId="0" fontId="1" fillId="7" borderId="0" xfId="0" applyFont="1" applyFill="1" applyAlignment="1">
      <alignment horizontal="left" vertical="center"/>
    </xf>
    <xf numFmtId="0" fontId="1" fillId="0" borderId="0" xfId="12" applyFont="1" applyAlignment="1">
      <alignment vertical="center"/>
    </xf>
    <xf numFmtId="0" fontId="24" fillId="0" borderId="0" xfId="0" applyFont="1" applyAlignment="1">
      <alignment vertical="center"/>
    </xf>
    <xf numFmtId="0" fontId="23" fillId="7" borderId="0" xfId="9" applyFont="1" applyFill="1" applyAlignment="1">
      <alignment horizontal="left" vertical="center"/>
    </xf>
    <xf numFmtId="0" fontId="29" fillId="0" borderId="0" xfId="0" applyFont="1" applyAlignment="1">
      <alignment vertical="center"/>
    </xf>
    <xf numFmtId="0" fontId="7" fillId="7" borderId="0" xfId="0" applyFont="1" applyFill="1" applyAlignment="1">
      <alignment vertical="center"/>
    </xf>
    <xf numFmtId="0" fontId="1" fillId="7" borderId="0" xfId="0" applyFont="1" applyFill="1" applyAlignment="1">
      <alignment horizontal="left" vertical="center" wrapText="1"/>
    </xf>
    <xf numFmtId="0" fontId="10" fillId="0" borderId="0" xfId="10" applyFont="1" applyAlignment="1">
      <alignment vertical="center"/>
    </xf>
    <xf numFmtId="0" fontId="31" fillId="7" borderId="0" xfId="10" applyFont="1" applyFill="1" applyAlignment="1">
      <alignment vertical="center"/>
    </xf>
    <xf numFmtId="0" fontId="10" fillId="7" borderId="0" xfId="0" applyFont="1" applyFill="1" applyAlignment="1">
      <alignment vertical="center"/>
    </xf>
    <xf numFmtId="0" fontId="21" fillId="0" borderId="0" xfId="10" applyFont="1" applyAlignment="1">
      <alignment vertical="center"/>
    </xf>
    <xf numFmtId="0" fontId="1" fillId="0" borderId="0" xfId="10" applyAlignment="1">
      <alignment vertical="center"/>
    </xf>
    <xf numFmtId="0" fontId="0" fillId="7" borderId="0" xfId="0" applyFill="1" applyAlignment="1">
      <alignment horizontal="center" vertical="center"/>
    </xf>
    <xf numFmtId="0" fontId="10" fillId="7" borderId="0" xfId="0" applyFont="1" applyFill="1" applyAlignment="1">
      <alignment horizontal="center" vertical="center"/>
    </xf>
    <xf numFmtId="38" fontId="1" fillId="0" borderId="0" xfId="0" applyNumberFormat="1" applyFont="1" applyAlignment="1">
      <alignment vertical="center"/>
    </xf>
    <xf numFmtId="167" fontId="12" fillId="0" borderId="0" xfId="16" applyNumberFormat="1" applyFont="1" applyFill="1" applyAlignment="1">
      <alignment horizontal="right" vertical="center"/>
    </xf>
    <xf numFmtId="0" fontId="24" fillId="0" borderId="0" xfId="0" applyFont="1" applyAlignment="1">
      <alignment horizontal="center" vertical="center"/>
    </xf>
    <xf numFmtId="0" fontId="1" fillId="0" borderId="0" xfId="10" applyAlignment="1">
      <alignment horizontal="center" vertical="center"/>
    </xf>
    <xf numFmtId="165" fontId="1" fillId="0" borderId="0" xfId="3" applyFont="1" applyFill="1" applyAlignment="1">
      <alignment horizontal="right" vertical="center"/>
    </xf>
    <xf numFmtId="165" fontId="1" fillId="0" borderId="0" xfId="3" applyFont="1" applyFill="1" applyAlignment="1">
      <alignment vertical="center"/>
    </xf>
    <xf numFmtId="186" fontId="26" fillId="0" borderId="0" xfId="0" applyNumberFormat="1" applyFont="1" applyAlignment="1" applyProtection="1">
      <alignment vertical="center"/>
      <protection locked="0"/>
    </xf>
    <xf numFmtId="167" fontId="1" fillId="0" borderId="0" xfId="16" applyNumberFormat="1" applyFont="1" applyFill="1" applyAlignment="1">
      <alignment vertical="center"/>
    </xf>
    <xf numFmtId="171" fontId="1" fillId="5" borderId="0" xfId="0" applyNumberFormat="1" applyFont="1" applyFill="1" applyAlignment="1">
      <alignment vertical="center"/>
    </xf>
    <xf numFmtId="0" fontId="10" fillId="5" borderId="12" xfId="0" applyFont="1" applyFill="1" applyBorder="1" applyAlignment="1">
      <alignment vertical="center"/>
    </xf>
    <xf numFmtId="0" fontId="10" fillId="5" borderId="27" xfId="0" applyFont="1" applyFill="1" applyBorder="1" applyAlignment="1">
      <alignment vertical="center"/>
    </xf>
    <xf numFmtId="0" fontId="1" fillId="5" borderId="12" xfId="0" applyFont="1" applyFill="1" applyBorder="1" applyAlignment="1">
      <alignment vertical="center"/>
    </xf>
    <xf numFmtId="0" fontId="1" fillId="5" borderId="27" xfId="0" applyFont="1" applyFill="1" applyBorder="1" applyAlignment="1">
      <alignment vertical="center"/>
    </xf>
    <xf numFmtId="0" fontId="1" fillId="5" borderId="0" xfId="0" applyFont="1" applyFill="1"/>
    <xf numFmtId="171" fontId="1" fillId="5" borderId="0" xfId="0" applyNumberFormat="1" applyFont="1" applyFill="1"/>
    <xf numFmtId="0" fontId="1" fillId="5" borderId="12" xfId="0" applyFont="1" applyFill="1" applyBorder="1" applyAlignment="1">
      <alignment vertical="center" wrapText="1"/>
    </xf>
    <xf numFmtId="0" fontId="1" fillId="5" borderId="27" xfId="0" applyFont="1" applyFill="1" applyBorder="1" applyAlignment="1">
      <alignment vertical="center" wrapText="1"/>
    </xf>
    <xf numFmtId="0" fontId="10" fillId="5" borderId="27" xfId="0" applyFont="1" applyFill="1" applyBorder="1" applyAlignment="1">
      <alignment vertical="center" wrapText="1"/>
    </xf>
    <xf numFmtId="0" fontId="1" fillId="5" borderId="27" xfId="0" applyFont="1" applyFill="1" applyBorder="1" applyAlignment="1">
      <alignment horizontal="left" vertical="center" wrapText="1" indent="2"/>
    </xf>
    <xf numFmtId="0" fontId="10" fillId="0" borderId="0" xfId="0" applyFont="1" applyAlignment="1">
      <alignment vertical="center"/>
    </xf>
    <xf numFmtId="0" fontId="1" fillId="5" borderId="0" xfId="0" applyFont="1" applyFill="1" applyAlignment="1">
      <alignment vertical="center"/>
    </xf>
    <xf numFmtId="165" fontId="1" fillId="5" borderId="0" xfId="3" applyFont="1" applyFill="1" applyAlignment="1">
      <alignment vertical="center"/>
    </xf>
    <xf numFmtId="0" fontId="1" fillId="5" borderId="27" xfId="0" applyFont="1" applyFill="1" applyBorder="1" applyAlignment="1">
      <alignment horizontal="left" vertical="center" wrapText="1"/>
    </xf>
    <xf numFmtId="0" fontId="10" fillId="5" borderId="1" xfId="0" applyFont="1" applyFill="1" applyBorder="1" applyAlignment="1">
      <alignment vertical="center"/>
    </xf>
    <xf numFmtId="0" fontId="10" fillId="5" borderId="27" xfId="0" applyFont="1" applyFill="1" applyBorder="1"/>
    <xf numFmtId="0" fontId="1" fillId="5" borderId="27" xfId="0" applyFont="1" applyFill="1" applyBorder="1"/>
    <xf numFmtId="171" fontId="1" fillId="5" borderId="27" xfId="0" applyNumberFormat="1" applyFont="1" applyFill="1" applyBorder="1" applyAlignment="1">
      <alignment vertical="center" wrapText="1"/>
    </xf>
    <xf numFmtId="171" fontId="10" fillId="5" borderId="27" xfId="0" applyNumberFormat="1" applyFont="1" applyFill="1" applyBorder="1" applyAlignment="1">
      <alignment vertical="center" wrapText="1"/>
    </xf>
    <xf numFmtId="171" fontId="1" fillId="7" borderId="27" xfId="0" applyNumberFormat="1" applyFont="1" applyFill="1" applyBorder="1" applyAlignment="1">
      <alignment vertical="center" wrapText="1"/>
    </xf>
    <xf numFmtId="0" fontId="10" fillId="5" borderId="12" xfId="0" applyFont="1" applyFill="1" applyBorder="1" applyAlignment="1">
      <alignment vertical="center" wrapText="1"/>
    </xf>
    <xf numFmtId="0" fontId="10" fillId="5" borderId="12" xfId="0" applyFont="1" applyFill="1" applyBorder="1" applyAlignment="1">
      <alignment horizontal="left" vertical="center" wrapText="1"/>
    </xf>
    <xf numFmtId="171" fontId="1" fillId="5" borderId="27" xfId="0" applyNumberFormat="1" applyFont="1" applyFill="1" applyBorder="1" applyAlignment="1">
      <alignment horizontal="left" vertical="center" wrapText="1"/>
    </xf>
    <xf numFmtId="0" fontId="10" fillId="5" borderId="30" xfId="0" applyFont="1" applyFill="1" applyBorder="1" applyAlignment="1">
      <alignment vertical="center" wrapText="1"/>
    </xf>
    <xf numFmtId="0" fontId="1" fillId="7" borderId="27" xfId="0" applyFont="1" applyFill="1" applyBorder="1" applyAlignment="1">
      <alignment vertical="center" wrapText="1"/>
    </xf>
    <xf numFmtId="164" fontId="1" fillId="5" borderId="0" xfId="4" applyFont="1" applyFill="1" applyAlignment="1">
      <alignment vertical="center"/>
    </xf>
    <xf numFmtId="164" fontId="1" fillId="5" borderId="0" xfId="4" applyFont="1" applyFill="1"/>
    <xf numFmtId="173" fontId="1" fillId="7" borderId="0" xfId="16" applyNumberFormat="1" applyFont="1" applyFill="1" applyBorder="1" applyAlignment="1">
      <alignment horizontal="right" vertical="center"/>
    </xf>
    <xf numFmtId="173" fontId="10" fillId="7" borderId="0" xfId="16" applyNumberFormat="1" applyFont="1" applyFill="1" applyBorder="1" applyAlignment="1">
      <alignment horizontal="right" vertical="center"/>
    </xf>
    <xf numFmtId="167" fontId="1" fillId="7" borderId="0" xfId="16" applyNumberFormat="1" applyFont="1" applyFill="1" applyBorder="1" applyAlignment="1">
      <alignment vertical="center"/>
    </xf>
    <xf numFmtId="171" fontId="10" fillId="7" borderId="0" xfId="0" applyNumberFormat="1" applyFont="1" applyFill="1" applyAlignment="1">
      <alignment vertical="center"/>
    </xf>
    <xf numFmtId="173" fontId="21" fillId="7" borderId="0" xfId="16" applyNumberFormat="1" applyFont="1" applyFill="1" applyBorder="1" applyAlignment="1">
      <alignment horizontal="right" vertical="center"/>
    </xf>
    <xf numFmtId="171" fontId="6" fillId="7" borderId="0" xfId="0" applyNumberFormat="1" applyFont="1" applyFill="1" applyAlignment="1">
      <alignment vertical="center"/>
    </xf>
    <xf numFmtId="38" fontId="7" fillId="7" borderId="0" xfId="0" applyNumberFormat="1" applyFont="1" applyFill="1" applyAlignment="1">
      <alignment vertical="center"/>
    </xf>
    <xf numFmtId="176" fontId="1" fillId="7" borderId="0" xfId="0" applyNumberFormat="1" applyFont="1" applyFill="1" applyAlignment="1">
      <alignment horizontal="right" vertical="center"/>
    </xf>
    <xf numFmtId="0" fontId="23" fillId="7" borderId="0" xfId="0" applyFont="1" applyFill="1" applyAlignment="1">
      <alignment horizontal="right" vertical="center"/>
    </xf>
    <xf numFmtId="187" fontId="1" fillId="7" borderId="0" xfId="0" applyNumberFormat="1" applyFont="1" applyFill="1" applyAlignment="1">
      <alignment horizontal="right" vertical="center"/>
    </xf>
    <xf numFmtId="167" fontId="1" fillId="7" borderId="0" xfId="16" applyNumberFormat="1" applyFont="1" applyFill="1" applyBorder="1" applyAlignment="1">
      <alignment horizontal="right" vertical="center"/>
    </xf>
    <xf numFmtId="173" fontId="24" fillId="0" borderId="0" xfId="16" applyNumberFormat="1" applyFont="1" applyFill="1" applyBorder="1" applyAlignment="1">
      <alignment horizontal="right" vertical="center"/>
    </xf>
    <xf numFmtId="0" fontId="23" fillId="0" borderId="39" xfId="9" applyFont="1" applyBorder="1"/>
    <xf numFmtId="0" fontId="1" fillId="7" borderId="0" xfId="0" applyFont="1" applyFill="1" applyAlignment="1">
      <alignment horizontal="center" vertical="center"/>
    </xf>
    <xf numFmtId="0" fontId="1" fillId="0" borderId="0" xfId="12" applyFont="1" applyAlignment="1">
      <alignment vertical="center" wrapText="1"/>
    </xf>
    <xf numFmtId="173" fontId="1" fillId="0" borderId="0" xfId="16" applyNumberFormat="1" applyFont="1" applyFill="1" applyBorder="1" applyAlignment="1">
      <alignment horizontal="right" vertical="center"/>
    </xf>
    <xf numFmtId="0" fontId="10" fillId="0" borderId="0" xfId="9" applyFont="1"/>
    <xf numFmtId="167" fontId="24" fillId="7" borderId="0" xfId="16" applyNumberFormat="1" applyFont="1" applyFill="1" applyBorder="1" applyAlignment="1">
      <alignment vertical="center"/>
    </xf>
    <xf numFmtId="0" fontId="34" fillId="7" borderId="0" xfId="0" applyFont="1" applyFill="1" applyAlignment="1">
      <alignment vertical="center"/>
    </xf>
    <xf numFmtId="0" fontId="34" fillId="0" borderId="0" xfId="0" applyFont="1" applyAlignment="1">
      <alignment vertical="center"/>
    </xf>
    <xf numFmtId="176" fontId="24" fillId="0" borderId="0" xfId="0" applyNumberFormat="1" applyFont="1" applyAlignment="1">
      <alignment horizontal="right" vertical="center"/>
    </xf>
    <xf numFmtId="176" fontId="1" fillId="0" borderId="0" xfId="0" applyNumberFormat="1" applyFont="1" applyAlignment="1">
      <alignment horizontal="right" vertical="center"/>
    </xf>
    <xf numFmtId="176" fontId="1" fillId="7" borderId="0" xfId="10" applyNumberFormat="1" applyFill="1" applyAlignment="1">
      <alignment horizontal="right" vertical="center"/>
    </xf>
    <xf numFmtId="0" fontId="16" fillId="0" borderId="0" xfId="0" applyFont="1" applyAlignment="1">
      <alignment horizontal="right" vertical="center"/>
    </xf>
    <xf numFmtId="176" fontId="10" fillId="0" borderId="0" xfId="0" applyNumberFormat="1" applyFont="1" applyAlignment="1">
      <alignment horizontal="right" vertical="center"/>
    </xf>
    <xf numFmtId="178" fontId="10" fillId="0" borderId="0" xfId="0" applyNumberFormat="1" applyFont="1" applyAlignment="1">
      <alignment horizontal="right" vertical="center"/>
    </xf>
    <xf numFmtId="178" fontId="1" fillId="7" borderId="0" xfId="10" applyNumberFormat="1" applyFill="1" applyAlignment="1">
      <alignment horizontal="right" vertical="center"/>
    </xf>
    <xf numFmtId="176" fontId="23" fillId="0" borderId="0" xfId="0" applyNumberFormat="1" applyFont="1" applyAlignment="1">
      <alignment horizontal="right" vertical="center"/>
    </xf>
    <xf numFmtId="176" fontId="21" fillId="0" borderId="0" xfId="10" applyNumberFormat="1" applyFont="1" applyAlignment="1">
      <alignment horizontal="right" vertical="center"/>
    </xf>
    <xf numFmtId="178" fontId="21" fillId="0" borderId="0" xfId="10" applyNumberFormat="1" applyFont="1" applyAlignment="1">
      <alignment horizontal="right" vertical="center"/>
    </xf>
    <xf numFmtId="171" fontId="23" fillId="7" borderId="0" xfId="9" applyNumberFormat="1" applyFont="1" applyFill="1" applyAlignment="1">
      <alignment horizontal="right" vertical="center"/>
    </xf>
    <xf numFmtId="0" fontId="1" fillId="0" borderId="0" xfId="0" applyFont="1" applyAlignment="1">
      <alignment horizontal="right" vertical="center"/>
    </xf>
    <xf numFmtId="176" fontId="21" fillId="0" borderId="0" xfId="0" applyNumberFormat="1" applyFont="1" applyAlignment="1">
      <alignment horizontal="right" vertical="center"/>
    </xf>
    <xf numFmtId="178" fontId="21" fillId="0" borderId="0" xfId="0" applyNumberFormat="1" applyFont="1" applyAlignment="1">
      <alignment horizontal="right" vertical="center"/>
    </xf>
    <xf numFmtId="0" fontId="21" fillId="0" borderId="0" xfId="0" applyFont="1" applyAlignment="1">
      <alignment horizontal="right" vertical="center"/>
    </xf>
    <xf numFmtId="0" fontId="1" fillId="0" borderId="0" xfId="10" applyAlignment="1">
      <alignment horizontal="right" vertical="center"/>
    </xf>
    <xf numFmtId="0" fontId="1" fillId="7" borderId="0" xfId="10" applyFill="1" applyAlignment="1">
      <alignment horizontal="right" vertical="center"/>
    </xf>
    <xf numFmtId="0" fontId="21" fillId="0" borderId="0" xfId="10" applyFont="1" applyAlignment="1">
      <alignment horizontal="right" vertical="center"/>
    </xf>
    <xf numFmtId="176" fontId="1" fillId="7" borderId="0" xfId="10" applyNumberFormat="1" applyFill="1" applyAlignment="1">
      <alignment vertical="center"/>
    </xf>
    <xf numFmtId="176" fontId="1" fillId="0" borderId="0" xfId="10" applyNumberFormat="1" applyAlignment="1">
      <alignment vertical="center"/>
    </xf>
    <xf numFmtId="0" fontId="23" fillId="0" borderId="0" xfId="0" applyFont="1" applyAlignment="1">
      <alignment horizontal="right" vertical="center"/>
    </xf>
    <xf numFmtId="0" fontId="1" fillId="7" borderId="0" xfId="9" applyFill="1" applyAlignment="1">
      <alignment vertical="center"/>
    </xf>
    <xf numFmtId="0" fontId="10" fillId="7" borderId="0" xfId="9" applyFont="1" applyFill="1" applyAlignment="1">
      <alignment vertical="center"/>
    </xf>
    <xf numFmtId="0" fontId="10" fillId="5" borderId="31" xfId="0" applyFont="1" applyFill="1" applyBorder="1" applyAlignment="1">
      <alignment vertical="center"/>
    </xf>
    <xf numFmtId="0" fontId="23" fillId="0" borderId="0" xfId="9" applyFont="1"/>
    <xf numFmtId="173" fontId="1" fillId="7" borderId="0" xfId="16" applyNumberFormat="1" applyFont="1" applyFill="1" applyBorder="1" applyAlignment="1">
      <alignment vertical="center"/>
    </xf>
    <xf numFmtId="167" fontId="23" fillId="7" borderId="0" xfId="16" applyNumberFormat="1" applyFont="1" applyFill="1" applyAlignment="1">
      <alignment horizontal="right" vertical="center"/>
    </xf>
    <xf numFmtId="0" fontId="35" fillId="7" borderId="0" xfId="9" applyFont="1" applyFill="1" applyAlignment="1">
      <alignment vertical="center"/>
    </xf>
    <xf numFmtId="0" fontId="24" fillId="7" borderId="0" xfId="9" applyFont="1" applyFill="1" applyAlignment="1">
      <alignment horizontal="justify" vertical="center" wrapText="1"/>
    </xf>
    <xf numFmtId="167" fontId="10" fillId="7" borderId="0" xfId="16" applyNumberFormat="1" applyFont="1" applyFill="1" applyAlignment="1">
      <alignment vertical="center"/>
    </xf>
    <xf numFmtId="172" fontId="26" fillId="0" borderId="0" xfId="16" applyNumberFormat="1" applyFont="1" applyFill="1" applyBorder="1" applyAlignment="1" applyProtection="1">
      <alignment horizontal="right" vertical="center"/>
      <protection locked="0"/>
    </xf>
    <xf numFmtId="171" fontId="1" fillId="7" borderId="0" xfId="0" applyNumberFormat="1" applyFont="1" applyFill="1" applyAlignment="1">
      <alignment vertical="center"/>
    </xf>
    <xf numFmtId="0" fontId="10" fillId="7" borderId="0" xfId="9" applyFont="1" applyFill="1"/>
    <xf numFmtId="0" fontId="34" fillId="7" borderId="0" xfId="9" applyFont="1" applyFill="1" applyAlignment="1">
      <alignment vertical="center"/>
    </xf>
    <xf numFmtId="9" fontId="1" fillId="7" borderId="0" xfId="9" applyNumberFormat="1" applyFill="1" applyAlignment="1">
      <alignment vertical="center"/>
    </xf>
    <xf numFmtId="0" fontId="37" fillId="0" borderId="0" xfId="0" applyFont="1" applyAlignment="1">
      <alignment vertical="center"/>
    </xf>
    <xf numFmtId="0" fontId="39" fillId="7" borderId="0" xfId="0" applyFont="1" applyFill="1" applyAlignment="1">
      <alignment vertical="center"/>
    </xf>
    <xf numFmtId="0" fontId="38" fillId="0" borderId="0" xfId="0" applyFont="1" applyAlignment="1">
      <alignment vertical="center"/>
    </xf>
    <xf numFmtId="0" fontId="13" fillId="0" borderId="0" xfId="0" applyFont="1" applyAlignment="1">
      <alignment vertical="center"/>
    </xf>
    <xf numFmtId="0" fontId="36" fillId="7" borderId="0" xfId="0" applyFont="1" applyFill="1" applyAlignment="1">
      <alignment vertical="center"/>
    </xf>
    <xf numFmtId="0" fontId="36" fillId="0" borderId="0" xfId="0" applyFont="1" applyAlignment="1">
      <alignment horizontal="center" vertical="center"/>
    </xf>
    <xf numFmtId="0" fontId="38" fillId="0" borderId="0" xfId="14" applyFont="1" applyFill="1" applyBorder="1" applyAlignment="1">
      <alignment horizontal="left" vertical="center"/>
    </xf>
    <xf numFmtId="190" fontId="38" fillId="0" borderId="0" xfId="14" applyNumberFormat="1" applyFont="1" applyFill="1" applyBorder="1" applyAlignment="1">
      <alignment vertical="center"/>
    </xf>
    <xf numFmtId="0" fontId="43" fillId="0" borderId="0" xfId="0" applyFont="1" applyAlignment="1">
      <alignment vertical="center"/>
    </xf>
    <xf numFmtId="172" fontId="26" fillId="0" borderId="45" xfId="16" applyNumberFormat="1" applyFont="1" applyFill="1" applyBorder="1" applyAlignment="1" applyProtection="1">
      <alignment horizontal="right" vertical="center"/>
      <protection locked="0"/>
    </xf>
    <xf numFmtId="0" fontId="22" fillId="7" borderId="0" xfId="0" applyFont="1" applyFill="1" applyAlignment="1">
      <alignment vertical="center"/>
    </xf>
    <xf numFmtId="167" fontId="0" fillId="7" borderId="0" xfId="16" applyNumberFormat="1" applyFont="1" applyFill="1" applyAlignment="1">
      <alignment vertical="center"/>
    </xf>
    <xf numFmtId="0" fontId="46" fillId="7" borderId="0" xfId="15" applyFont="1" applyFill="1" applyAlignment="1">
      <alignment horizontal="center" vertical="center"/>
    </xf>
    <xf numFmtId="0" fontId="1" fillId="7" borderId="0" xfId="9" applyFill="1"/>
    <xf numFmtId="0" fontId="46" fillId="7" borderId="0" xfId="15" applyFont="1" applyFill="1" applyAlignment="1">
      <alignment vertical="center"/>
    </xf>
    <xf numFmtId="0" fontId="34" fillId="0" borderId="0" xfId="10" applyFont="1"/>
    <xf numFmtId="0" fontId="1" fillId="0" borderId="0" xfId="9"/>
    <xf numFmtId="0" fontId="1" fillId="0" borderId="0" xfId="10"/>
    <xf numFmtId="0" fontId="1" fillId="5" borderId="0" xfId="10" applyFill="1"/>
    <xf numFmtId="185" fontId="10" fillId="5" borderId="0" xfId="11" applyNumberFormat="1" applyFont="1" applyFill="1" applyAlignment="1">
      <alignment horizontal="center" vertical="center"/>
    </xf>
    <xf numFmtId="185" fontId="10" fillId="0" borderId="26" xfId="11" applyNumberFormat="1" applyFont="1" applyBorder="1" applyAlignment="1">
      <alignment vertical="top"/>
    </xf>
    <xf numFmtId="185" fontId="10" fillId="0" borderId="0" xfId="11" applyNumberFormat="1" applyFont="1" applyAlignment="1">
      <alignment vertical="top"/>
    </xf>
    <xf numFmtId="185" fontId="10" fillId="7" borderId="0" xfId="11" applyNumberFormat="1" applyFont="1" applyFill="1" applyAlignment="1">
      <alignment vertical="top"/>
    </xf>
    <xf numFmtId="0" fontId="44" fillId="0" borderId="0" xfId="9" applyFont="1" applyAlignment="1">
      <alignment vertical="center"/>
    </xf>
    <xf numFmtId="0" fontId="47" fillId="0" borderId="0" xfId="9" applyFont="1" applyAlignment="1">
      <alignment vertical="center"/>
    </xf>
    <xf numFmtId="0" fontId="29" fillId="0" borderId="0" xfId="9" applyFont="1" applyAlignment="1">
      <alignment vertical="center"/>
    </xf>
    <xf numFmtId="0" fontId="44" fillId="7" borderId="0" xfId="0" applyFont="1" applyFill="1" applyAlignment="1">
      <alignment horizontal="right" vertical="center"/>
    </xf>
    <xf numFmtId="165" fontId="44" fillId="7" borderId="0" xfId="3" applyFont="1" applyFill="1" applyBorder="1" applyAlignment="1">
      <alignment horizontal="right" vertical="center"/>
    </xf>
    <xf numFmtId="182" fontId="44" fillId="7" borderId="0" xfId="3" applyNumberFormat="1" applyFont="1" applyFill="1" applyBorder="1" applyAlignment="1">
      <alignment horizontal="right" vertical="center"/>
    </xf>
    <xf numFmtId="192" fontId="38" fillId="0" borderId="0" xfId="14" applyNumberFormat="1" applyFont="1" applyFill="1" applyBorder="1" applyAlignment="1">
      <alignment vertical="center"/>
    </xf>
    <xf numFmtId="193" fontId="38" fillId="0" borderId="0" xfId="14" applyNumberFormat="1" applyFont="1" applyFill="1" applyBorder="1" applyAlignment="1">
      <alignment vertical="center"/>
    </xf>
    <xf numFmtId="14" fontId="10" fillId="8" borderId="20" xfId="0" applyNumberFormat="1" applyFont="1" applyFill="1" applyBorder="1" applyAlignment="1">
      <alignment horizontal="center" vertical="center"/>
    </xf>
    <xf numFmtId="0" fontId="27" fillId="8" borderId="29" xfId="0" applyFont="1" applyFill="1" applyBorder="1" applyAlignment="1">
      <alignment horizontal="center" vertical="center"/>
    </xf>
    <xf numFmtId="171" fontId="10" fillId="8" borderId="1" xfId="3" applyNumberFormat="1" applyFont="1" applyFill="1" applyBorder="1" applyAlignment="1">
      <alignment horizontal="right" vertical="center"/>
    </xf>
    <xf numFmtId="171" fontId="1" fillId="8" borderId="1" xfId="4" applyNumberFormat="1" applyFont="1" applyFill="1" applyBorder="1" applyAlignment="1">
      <alignment horizontal="right" vertical="center"/>
    </xf>
    <xf numFmtId="171" fontId="1" fillId="9" borderId="1" xfId="4" applyNumberFormat="1" applyFont="1" applyFill="1" applyBorder="1" applyAlignment="1">
      <alignment horizontal="right" vertical="center"/>
    </xf>
    <xf numFmtId="171" fontId="10" fillId="9" borderId="1" xfId="3" applyNumberFormat="1" applyFont="1" applyFill="1" applyBorder="1" applyAlignment="1">
      <alignment horizontal="right" vertical="center"/>
    </xf>
    <xf numFmtId="171" fontId="1" fillId="8" borderId="1" xfId="5" applyNumberFormat="1" applyFont="1" applyFill="1" applyBorder="1" applyAlignment="1">
      <alignment vertical="center"/>
    </xf>
    <xf numFmtId="194" fontId="24" fillId="7" borderId="0" xfId="3" applyNumberFormat="1" applyFont="1" applyFill="1" applyBorder="1" applyAlignment="1">
      <alignment horizontal="justify" vertical="center" wrapText="1"/>
    </xf>
    <xf numFmtId="181" fontId="23" fillId="7" borderId="0" xfId="0" applyNumberFormat="1" applyFont="1" applyFill="1" applyAlignment="1">
      <alignment horizontal="right" vertical="center"/>
    </xf>
    <xf numFmtId="0" fontId="21" fillId="11" borderId="0" xfId="0" applyFont="1" applyFill="1" applyAlignment="1">
      <alignment horizontal="center" vertical="center"/>
    </xf>
    <xf numFmtId="171" fontId="23" fillId="11" borderId="0" xfId="9" applyNumberFormat="1" applyFont="1" applyFill="1" applyAlignment="1">
      <alignment horizontal="right" vertical="center"/>
    </xf>
    <xf numFmtId="182" fontId="23" fillId="11" borderId="0" xfId="3" applyNumberFormat="1" applyFont="1" applyFill="1" applyAlignment="1">
      <alignment vertical="center"/>
    </xf>
    <xf numFmtId="0" fontId="24" fillId="11" borderId="49" xfId="0" applyFont="1" applyFill="1" applyBorder="1" applyAlignment="1">
      <alignment horizontal="center" vertical="center"/>
    </xf>
    <xf numFmtId="0" fontId="24" fillId="7" borderId="49" xfId="0" applyFont="1" applyFill="1" applyBorder="1" applyAlignment="1">
      <alignment horizontal="center" vertical="center"/>
    </xf>
    <xf numFmtId="0" fontId="23" fillId="7" borderId="49" xfId="0" applyFont="1" applyFill="1" applyBorder="1" applyAlignment="1">
      <alignment vertical="center"/>
    </xf>
    <xf numFmtId="173" fontId="1" fillId="7" borderId="49" xfId="16" applyNumberFormat="1" applyFont="1" applyFill="1" applyBorder="1" applyAlignment="1">
      <alignment horizontal="right" vertical="center"/>
    </xf>
    <xf numFmtId="0" fontId="24" fillId="7" borderId="50" xfId="0" applyFont="1" applyFill="1" applyBorder="1" applyAlignment="1">
      <alignment vertical="center"/>
    </xf>
    <xf numFmtId="182" fontId="24" fillId="11" borderId="50" xfId="3" applyNumberFormat="1" applyFont="1" applyFill="1" applyBorder="1" applyAlignment="1">
      <alignment vertical="center"/>
    </xf>
    <xf numFmtId="182" fontId="24" fillId="7" borderId="50" xfId="3" applyNumberFormat="1" applyFont="1" applyFill="1" applyBorder="1" applyAlignment="1">
      <alignment vertical="center"/>
    </xf>
    <xf numFmtId="173" fontId="10" fillId="7" borderId="50" xfId="16" applyNumberFormat="1" applyFont="1" applyFill="1" applyBorder="1" applyAlignment="1">
      <alignment horizontal="right" vertical="center"/>
    </xf>
    <xf numFmtId="0" fontId="21" fillId="10" borderId="49" xfId="0" applyFont="1" applyFill="1" applyBorder="1" applyAlignment="1">
      <alignment horizontal="center" vertical="center"/>
    </xf>
    <xf numFmtId="0" fontId="21" fillId="10" borderId="50" xfId="9" applyFont="1" applyFill="1" applyBorder="1" applyAlignment="1">
      <alignment horizontal="justify" vertical="center" wrapText="1"/>
    </xf>
    <xf numFmtId="0" fontId="21" fillId="10" borderId="50" xfId="9" applyFont="1" applyFill="1" applyBorder="1" applyAlignment="1">
      <alignment horizontal="center" vertical="center" wrapText="1"/>
    </xf>
    <xf numFmtId="0" fontId="21" fillId="10" borderId="51" xfId="9" applyFont="1" applyFill="1" applyBorder="1" applyAlignment="1">
      <alignment horizontal="center" vertical="center" wrapText="1"/>
    </xf>
    <xf numFmtId="0" fontId="10" fillId="7" borderId="52" xfId="9" applyFont="1" applyFill="1" applyBorder="1" applyAlignment="1">
      <alignment vertical="center"/>
    </xf>
    <xf numFmtId="194" fontId="24" fillId="11" borderId="0" xfId="3" applyNumberFormat="1" applyFont="1" applyFill="1" applyBorder="1" applyAlignment="1">
      <alignment horizontal="justify" vertical="center" wrapText="1"/>
    </xf>
    <xf numFmtId="0" fontId="23" fillId="11" borderId="0" xfId="0" applyFont="1" applyFill="1" applyAlignment="1">
      <alignment horizontal="center" vertical="center"/>
    </xf>
    <xf numFmtId="167" fontId="24" fillId="11" borderId="0" xfId="16" applyNumberFormat="1" applyFont="1" applyFill="1" applyAlignment="1">
      <alignment horizontal="right" vertical="center"/>
    </xf>
    <xf numFmtId="0" fontId="24" fillId="11" borderId="0" xfId="0" applyFont="1" applyFill="1" applyAlignment="1">
      <alignment horizontal="center" vertical="center"/>
    </xf>
    <xf numFmtId="181" fontId="24" fillId="11" borderId="0" xfId="0" applyNumberFormat="1" applyFont="1" applyFill="1" applyAlignment="1">
      <alignment horizontal="right" vertical="center"/>
    </xf>
    <xf numFmtId="0" fontId="24" fillId="7" borderId="50" xfId="0" applyFont="1" applyFill="1" applyBorder="1" applyAlignment="1">
      <alignment horizontal="center" vertical="center"/>
    </xf>
    <xf numFmtId="181" fontId="24" fillId="11" borderId="50" xfId="0" applyNumberFormat="1" applyFont="1" applyFill="1" applyBorder="1" applyAlignment="1">
      <alignment horizontal="right" vertical="center"/>
    </xf>
    <xf numFmtId="181" fontId="24" fillId="7" borderId="50" xfId="0" applyNumberFormat="1" applyFont="1" applyFill="1" applyBorder="1" applyAlignment="1">
      <alignment horizontal="right" vertical="center"/>
    </xf>
    <xf numFmtId="181" fontId="24" fillId="7" borderId="49" xfId="0" applyNumberFormat="1" applyFont="1" applyFill="1" applyBorder="1" applyAlignment="1">
      <alignment horizontal="right" vertical="center"/>
    </xf>
    <xf numFmtId="181" fontId="23" fillId="7" borderId="49" xfId="0" applyNumberFormat="1" applyFont="1" applyFill="1" applyBorder="1" applyAlignment="1">
      <alignment horizontal="right" vertical="center"/>
    </xf>
    <xf numFmtId="181" fontId="24" fillId="11" borderId="49" xfId="0" applyNumberFormat="1" applyFont="1" applyFill="1" applyBorder="1" applyAlignment="1">
      <alignment horizontal="right" vertical="center"/>
    </xf>
    <xf numFmtId="0" fontId="23" fillId="7" borderId="49" xfId="0" applyFont="1" applyFill="1" applyBorder="1" applyAlignment="1">
      <alignment horizontal="center" vertical="center"/>
    </xf>
    <xf numFmtId="0" fontId="24" fillId="11" borderId="50" xfId="0" applyFont="1" applyFill="1" applyBorder="1" applyAlignment="1">
      <alignment horizontal="center" vertical="center"/>
    </xf>
    <xf numFmtId="0" fontId="23" fillId="0" borderId="49" xfId="12" applyFont="1" applyBorder="1" applyAlignment="1">
      <alignment vertical="center"/>
    </xf>
    <xf numFmtId="0" fontId="21" fillId="10" borderId="50" xfId="0" applyFont="1" applyFill="1" applyBorder="1" applyAlignment="1">
      <alignment horizontal="center" vertical="center"/>
    </xf>
    <xf numFmtId="0" fontId="1" fillId="11" borderId="0" xfId="0" applyFont="1" applyFill="1" applyAlignment="1">
      <alignment vertical="center"/>
    </xf>
    <xf numFmtId="176" fontId="23" fillId="11" borderId="0" xfId="0" applyNumberFormat="1" applyFont="1" applyFill="1" applyAlignment="1">
      <alignment vertical="center"/>
    </xf>
    <xf numFmtId="167" fontId="23" fillId="11" borderId="0" xfId="16" applyNumberFormat="1" applyFont="1" applyFill="1" applyBorder="1" applyAlignment="1">
      <alignment vertical="center"/>
    </xf>
    <xf numFmtId="0" fontId="1" fillId="0" borderId="49" xfId="12" applyFont="1" applyBorder="1" applyAlignment="1">
      <alignment vertical="center"/>
    </xf>
    <xf numFmtId="0" fontId="1" fillId="7" borderId="49" xfId="12" applyFont="1" applyFill="1" applyBorder="1" applyAlignment="1">
      <alignment vertical="center"/>
    </xf>
    <xf numFmtId="0" fontId="23" fillId="7" borderId="52" xfId="12" applyFont="1" applyFill="1" applyBorder="1" applyAlignment="1">
      <alignment vertical="center"/>
    </xf>
    <xf numFmtId="17" fontId="21" fillId="10" borderId="50" xfId="0" applyNumberFormat="1" applyFont="1" applyFill="1" applyBorder="1" applyAlignment="1">
      <alignment horizontal="center" vertical="center"/>
    </xf>
    <xf numFmtId="17" fontId="24" fillId="7" borderId="50" xfId="0" applyNumberFormat="1" applyFont="1" applyFill="1" applyBorder="1" applyAlignment="1">
      <alignment vertical="center"/>
    </xf>
    <xf numFmtId="0" fontId="23" fillId="7" borderId="50" xfId="12" applyFont="1" applyFill="1" applyBorder="1" applyAlignment="1">
      <alignment vertical="center"/>
    </xf>
    <xf numFmtId="0" fontId="23" fillId="7" borderId="50" xfId="0" applyFont="1" applyFill="1" applyBorder="1" applyAlignment="1">
      <alignment vertical="center"/>
    </xf>
    <xf numFmtId="0" fontId="1" fillId="7" borderId="49" xfId="0" applyFont="1" applyFill="1" applyBorder="1" applyAlignment="1">
      <alignment horizontal="left" vertical="center"/>
    </xf>
    <xf numFmtId="176" fontId="23" fillId="11" borderId="49" xfId="0" applyNumberFormat="1" applyFont="1" applyFill="1" applyBorder="1" applyAlignment="1">
      <alignment vertical="center"/>
    </xf>
    <xf numFmtId="176" fontId="23" fillId="7" borderId="49" xfId="0" applyNumberFormat="1" applyFont="1" applyFill="1" applyBorder="1" applyAlignment="1">
      <alignment vertical="center"/>
    </xf>
    <xf numFmtId="167" fontId="23" fillId="11" borderId="49" xfId="16" applyNumberFormat="1" applyFont="1" applyFill="1" applyBorder="1" applyAlignment="1">
      <alignment vertical="center"/>
    </xf>
    <xf numFmtId="167" fontId="23" fillId="7" borderId="49" xfId="16" applyNumberFormat="1" applyFont="1" applyFill="1" applyBorder="1" applyAlignment="1">
      <alignment vertical="center"/>
    </xf>
    <xf numFmtId="0" fontId="24" fillId="7" borderId="50" xfId="0" applyFont="1" applyFill="1" applyBorder="1" applyAlignment="1">
      <alignment horizontal="left" vertical="center"/>
    </xf>
    <xf numFmtId="176" fontId="24" fillId="11" borderId="50" xfId="0" applyNumberFormat="1" applyFont="1" applyFill="1" applyBorder="1" applyAlignment="1">
      <alignment vertical="center"/>
    </xf>
    <xf numFmtId="176" fontId="24" fillId="7" borderId="50" xfId="0" applyNumberFormat="1" applyFont="1" applyFill="1" applyBorder="1" applyAlignment="1">
      <alignment vertical="center"/>
    </xf>
    <xf numFmtId="167" fontId="24" fillId="11" borderId="50" xfId="16" applyNumberFormat="1" applyFont="1" applyFill="1" applyBorder="1" applyAlignment="1">
      <alignment vertical="center"/>
    </xf>
    <xf numFmtId="167" fontId="24" fillId="7" borderId="50" xfId="16" applyNumberFormat="1" applyFont="1" applyFill="1" applyBorder="1" applyAlignment="1">
      <alignment vertical="center"/>
    </xf>
    <xf numFmtId="178" fontId="23" fillId="11" borderId="0" xfId="0" applyNumberFormat="1" applyFont="1" applyFill="1" applyAlignment="1">
      <alignment vertical="center"/>
    </xf>
    <xf numFmtId="178" fontId="23" fillId="11" borderId="49" xfId="0" applyNumberFormat="1" applyFont="1" applyFill="1" applyBorder="1" applyAlignment="1">
      <alignment vertical="center"/>
    </xf>
    <xf numFmtId="178" fontId="24" fillId="11" borderId="50" xfId="0" applyNumberFormat="1" applyFont="1" applyFill="1" applyBorder="1" applyAlignment="1">
      <alignment vertical="center"/>
    </xf>
    <xf numFmtId="178" fontId="23" fillId="7" borderId="0" xfId="0" applyNumberFormat="1" applyFont="1" applyFill="1" applyAlignment="1">
      <alignment vertical="center"/>
    </xf>
    <xf numFmtId="178" fontId="23" fillId="7" borderId="49" xfId="0" applyNumberFormat="1" applyFont="1" applyFill="1" applyBorder="1" applyAlignment="1">
      <alignment vertical="center"/>
    </xf>
    <xf numFmtId="178" fontId="24" fillId="7" borderId="50" xfId="0" applyNumberFormat="1" applyFont="1" applyFill="1" applyBorder="1" applyAlignment="1">
      <alignment vertical="center"/>
    </xf>
    <xf numFmtId="0" fontId="23" fillId="0" borderId="0" xfId="9" applyFont="1" applyAlignment="1">
      <alignment horizontal="left" vertical="center"/>
    </xf>
    <xf numFmtId="171" fontId="23" fillId="0" borderId="0" xfId="9" applyNumberFormat="1" applyFont="1" applyAlignment="1">
      <alignment vertical="center"/>
    </xf>
    <xf numFmtId="0" fontId="24" fillId="0" borderId="49" xfId="0" applyFont="1" applyBorder="1" applyAlignment="1">
      <alignment vertical="center"/>
    </xf>
    <xf numFmtId="17" fontId="24" fillId="7" borderId="50" xfId="0" applyNumberFormat="1" applyFont="1" applyFill="1" applyBorder="1" applyAlignment="1">
      <alignment horizontal="center" vertical="center"/>
    </xf>
    <xf numFmtId="0" fontId="24" fillId="7" borderId="50" xfId="9" applyFont="1" applyFill="1" applyBorder="1" applyAlignment="1">
      <alignment horizontal="left" vertical="center"/>
    </xf>
    <xf numFmtId="171" fontId="24" fillId="11" borderId="50" xfId="9" applyNumberFormat="1" applyFont="1" applyFill="1" applyBorder="1" applyAlignment="1">
      <alignment horizontal="right" vertical="center"/>
    </xf>
    <xf numFmtId="171" fontId="24" fillId="7" borderId="50" xfId="9" applyNumberFormat="1" applyFont="1" applyFill="1" applyBorder="1" applyAlignment="1">
      <alignment horizontal="right" vertical="center"/>
    </xf>
    <xf numFmtId="176" fontId="1" fillId="11" borderId="0" xfId="0" applyNumberFormat="1" applyFont="1" applyFill="1" applyAlignment="1">
      <alignment vertical="center"/>
    </xf>
    <xf numFmtId="173" fontId="21" fillId="7" borderId="55" xfId="16" applyNumberFormat="1" applyFont="1" applyFill="1" applyBorder="1" applyAlignment="1">
      <alignment horizontal="right" vertical="center"/>
    </xf>
    <xf numFmtId="0" fontId="10" fillId="7" borderId="49" xfId="0" applyFont="1" applyFill="1" applyBorder="1" applyAlignment="1">
      <alignment horizontal="left" vertical="center"/>
    </xf>
    <xf numFmtId="171" fontId="10" fillId="11" borderId="49" xfId="0" applyNumberFormat="1" applyFont="1" applyFill="1" applyBorder="1" applyAlignment="1">
      <alignment vertical="center"/>
    </xf>
    <xf numFmtId="171" fontId="10" fillId="0" borderId="49" xfId="0" applyNumberFormat="1" applyFont="1" applyBorder="1" applyAlignment="1">
      <alignment vertical="center"/>
    </xf>
    <xf numFmtId="173" fontId="10" fillId="7" borderId="49" xfId="16" applyNumberFormat="1" applyFont="1" applyFill="1" applyBorder="1" applyAlignment="1">
      <alignment horizontal="right" vertical="center"/>
    </xf>
    <xf numFmtId="176" fontId="24" fillId="11" borderId="49" xfId="0" applyNumberFormat="1" applyFont="1" applyFill="1" applyBorder="1" applyAlignment="1">
      <alignment vertical="center"/>
    </xf>
    <xf numFmtId="176" fontId="24" fillId="0" borderId="49" xfId="0" applyNumberFormat="1" applyFont="1" applyBorder="1" applyAlignment="1">
      <alignment vertical="center"/>
    </xf>
    <xf numFmtId="173" fontId="24" fillId="0" borderId="49" xfId="16" applyNumberFormat="1" applyFont="1" applyFill="1" applyBorder="1" applyAlignment="1">
      <alignment horizontal="right" vertical="center"/>
    </xf>
    <xf numFmtId="173" fontId="24" fillId="0" borderId="56" xfId="16" applyNumberFormat="1" applyFont="1" applyFill="1" applyBorder="1" applyAlignment="1">
      <alignment horizontal="right" vertical="center"/>
    </xf>
    <xf numFmtId="176" fontId="1" fillId="11" borderId="49" xfId="0" applyNumberFormat="1" applyFont="1" applyFill="1" applyBorder="1" applyAlignment="1">
      <alignment vertical="center"/>
    </xf>
    <xf numFmtId="176" fontId="1" fillId="0" borderId="49" xfId="0" applyNumberFormat="1" applyFont="1" applyBorder="1" applyAlignment="1">
      <alignment vertical="center"/>
    </xf>
    <xf numFmtId="176" fontId="10" fillId="11" borderId="49" xfId="0" applyNumberFormat="1" applyFont="1" applyFill="1" applyBorder="1" applyAlignment="1">
      <alignment vertical="center"/>
    </xf>
    <xf numFmtId="176" fontId="10" fillId="0" borderId="49" xfId="0" applyNumberFormat="1" applyFont="1" applyBorder="1" applyAlignment="1">
      <alignment vertical="center"/>
    </xf>
    <xf numFmtId="0" fontId="1" fillId="7" borderId="49" xfId="0" applyFont="1" applyFill="1" applyBorder="1" applyAlignment="1">
      <alignment horizontal="left" vertical="center" wrapText="1"/>
    </xf>
    <xf numFmtId="0" fontId="1" fillId="0" borderId="49" xfId="0" applyFont="1" applyBorder="1" applyAlignment="1">
      <alignment horizontal="left" vertical="center" wrapText="1"/>
    </xf>
    <xf numFmtId="0" fontId="24" fillId="0" borderId="50" xfId="0" applyFont="1" applyBorder="1" applyAlignment="1">
      <alignment horizontal="left" vertical="center"/>
    </xf>
    <xf numFmtId="184" fontId="24" fillId="11" borderId="50" xfId="0" applyNumberFormat="1" applyFont="1" applyFill="1" applyBorder="1" applyAlignment="1">
      <alignment vertical="center"/>
    </xf>
    <xf numFmtId="184" fontId="24" fillId="0" borderId="50" xfId="0" applyNumberFormat="1" applyFont="1" applyBorder="1" applyAlignment="1">
      <alignment vertical="center"/>
    </xf>
    <xf numFmtId="173" fontId="24" fillId="0" borderId="57" xfId="16" applyNumberFormat="1" applyFont="1" applyFill="1" applyBorder="1" applyAlignment="1">
      <alignment horizontal="right" vertical="center"/>
    </xf>
    <xf numFmtId="173" fontId="24" fillId="0" borderId="50" xfId="16" applyNumberFormat="1" applyFont="1" applyFill="1" applyBorder="1" applyAlignment="1">
      <alignment horizontal="right" vertical="center"/>
    </xf>
    <xf numFmtId="0" fontId="1" fillId="7" borderId="50" xfId="0" applyFont="1" applyFill="1" applyBorder="1" applyAlignment="1">
      <alignment horizontal="left" vertical="center"/>
    </xf>
    <xf numFmtId="176" fontId="10" fillId="11" borderId="50" xfId="0" applyNumberFormat="1" applyFont="1" applyFill="1" applyBorder="1" applyAlignment="1">
      <alignment vertical="center"/>
    </xf>
    <xf numFmtId="176" fontId="10" fillId="0" borderId="50" xfId="0" applyNumberFormat="1" applyFont="1" applyBorder="1" applyAlignment="1">
      <alignment vertical="center"/>
    </xf>
    <xf numFmtId="176" fontId="10" fillId="7" borderId="49" xfId="0" applyNumberFormat="1" applyFont="1" applyFill="1" applyBorder="1" applyAlignment="1">
      <alignment vertical="center"/>
    </xf>
    <xf numFmtId="171" fontId="10" fillId="7" borderId="49" xfId="0" applyNumberFormat="1" applyFont="1" applyFill="1" applyBorder="1" applyAlignment="1">
      <alignment vertical="center"/>
    </xf>
    <xf numFmtId="0" fontId="7" fillId="0" borderId="49" xfId="0" applyFont="1" applyBorder="1" applyAlignment="1">
      <alignment vertical="center"/>
    </xf>
    <xf numFmtId="38" fontId="7" fillId="0" borderId="49" xfId="0" applyNumberFormat="1" applyFont="1" applyBorder="1" applyAlignment="1">
      <alignment vertical="center"/>
    </xf>
    <xf numFmtId="17" fontId="21" fillId="10" borderId="49" xfId="0" applyNumberFormat="1" applyFont="1" applyFill="1" applyBorder="1" applyAlignment="1">
      <alignment horizontal="center" vertical="center"/>
    </xf>
    <xf numFmtId="17" fontId="24" fillId="0" borderId="49" xfId="0" applyNumberFormat="1" applyFont="1" applyBorder="1" applyAlignment="1">
      <alignment horizontal="center" vertical="center"/>
    </xf>
    <xf numFmtId="0" fontId="24" fillId="0" borderId="49" xfId="0" applyFont="1" applyBorder="1" applyAlignment="1">
      <alignment horizontal="center" vertical="center"/>
    </xf>
    <xf numFmtId="0" fontId="10" fillId="0" borderId="50" xfId="0" applyFont="1" applyBorder="1" applyAlignment="1">
      <alignment horizontal="center" vertical="center"/>
    </xf>
    <xf numFmtId="1" fontId="1" fillId="0" borderId="49" xfId="0" applyNumberFormat="1" applyFont="1" applyBorder="1" applyAlignment="1">
      <alignment vertical="center"/>
    </xf>
    <xf numFmtId="176" fontId="1" fillId="11" borderId="0" xfId="0" applyNumberFormat="1" applyFont="1" applyFill="1" applyAlignment="1">
      <alignment horizontal="right" vertical="center"/>
    </xf>
    <xf numFmtId="17" fontId="21" fillId="10" borderId="50" xfId="10" applyNumberFormat="1" applyFont="1" applyFill="1" applyBorder="1" applyAlignment="1">
      <alignment horizontal="center" vertical="center"/>
    </xf>
    <xf numFmtId="17" fontId="10" fillId="7" borderId="50" xfId="10" applyNumberFormat="1" applyFont="1" applyFill="1" applyBorder="1" applyAlignment="1">
      <alignment horizontal="center" vertical="center"/>
    </xf>
    <xf numFmtId="0" fontId="10" fillId="7" borderId="50" xfId="10" applyFont="1" applyFill="1" applyBorder="1" applyAlignment="1">
      <alignment horizontal="center" vertical="center"/>
    </xf>
    <xf numFmtId="0" fontId="1" fillId="7" borderId="50" xfId="10" applyFill="1" applyBorder="1" applyAlignment="1">
      <alignment vertical="center"/>
    </xf>
    <xf numFmtId="0" fontId="10" fillId="0" borderId="50" xfId="10" applyFont="1" applyBorder="1" applyAlignment="1">
      <alignment vertical="center"/>
    </xf>
    <xf numFmtId="0" fontId="10" fillId="7" borderId="50" xfId="10" applyFont="1" applyFill="1" applyBorder="1" applyAlignment="1">
      <alignment vertical="center"/>
    </xf>
    <xf numFmtId="0" fontId="21" fillId="10" borderId="50" xfId="10" applyFont="1" applyFill="1" applyBorder="1" applyAlignment="1">
      <alignment vertical="center"/>
    </xf>
    <xf numFmtId="176" fontId="22" fillId="10" borderId="50" xfId="0" applyNumberFormat="1" applyFont="1" applyFill="1" applyBorder="1" applyAlignment="1">
      <alignment vertical="center"/>
    </xf>
    <xf numFmtId="178" fontId="22" fillId="10" borderId="50" xfId="0" applyNumberFormat="1" applyFont="1" applyFill="1" applyBorder="1" applyAlignment="1">
      <alignment vertical="center"/>
    </xf>
    <xf numFmtId="0" fontId="10" fillId="7" borderId="49" xfId="10" applyFont="1" applyFill="1" applyBorder="1" applyAlignment="1">
      <alignment vertical="center"/>
    </xf>
    <xf numFmtId="176" fontId="10" fillId="11" borderId="49" xfId="0" applyNumberFormat="1" applyFont="1" applyFill="1" applyBorder="1" applyAlignment="1">
      <alignment horizontal="right" vertical="center"/>
    </xf>
    <xf numFmtId="176" fontId="10" fillId="0" borderId="49" xfId="0" applyNumberFormat="1" applyFont="1" applyBorder="1" applyAlignment="1">
      <alignment horizontal="right" vertical="center"/>
    </xf>
    <xf numFmtId="0" fontId="1" fillId="7" borderId="49" xfId="10" applyFill="1" applyBorder="1" applyAlignment="1">
      <alignment vertical="center"/>
    </xf>
    <xf numFmtId="176" fontId="1" fillId="11" borderId="49" xfId="0" applyNumberFormat="1" applyFont="1" applyFill="1" applyBorder="1" applyAlignment="1">
      <alignment horizontal="right" vertical="center"/>
    </xf>
    <xf numFmtId="176" fontId="1" fillId="0" borderId="49" xfId="0" applyNumberFormat="1" applyFont="1" applyBorder="1" applyAlignment="1">
      <alignment horizontal="right" vertical="center"/>
    </xf>
    <xf numFmtId="176" fontId="10" fillId="0" borderId="50" xfId="0" applyNumberFormat="1" applyFont="1" applyBorder="1" applyAlignment="1">
      <alignment horizontal="right" vertical="center"/>
    </xf>
    <xf numFmtId="0" fontId="31" fillId="7" borderId="50" xfId="10" applyFont="1" applyFill="1" applyBorder="1" applyAlignment="1">
      <alignment vertical="center"/>
    </xf>
    <xf numFmtId="176" fontId="1" fillId="0" borderId="50" xfId="0" applyNumberFormat="1" applyFont="1" applyBorder="1" applyAlignment="1">
      <alignment horizontal="right" vertical="center"/>
    </xf>
    <xf numFmtId="173" fontId="1" fillId="7" borderId="50" xfId="16" applyNumberFormat="1" applyFont="1" applyFill="1" applyBorder="1" applyAlignment="1">
      <alignment horizontal="right" vertical="center"/>
    </xf>
    <xf numFmtId="0" fontId="1" fillId="0" borderId="50" xfId="10" applyBorder="1" applyAlignment="1">
      <alignment vertical="center"/>
    </xf>
    <xf numFmtId="176" fontId="21" fillId="0" borderId="50" xfId="0" applyNumberFormat="1" applyFont="1" applyBorder="1" applyAlignment="1">
      <alignment horizontal="right" vertical="center"/>
    </xf>
    <xf numFmtId="173" fontId="21" fillId="0" borderId="50" xfId="16" applyNumberFormat="1" applyFont="1" applyFill="1" applyBorder="1" applyAlignment="1">
      <alignment horizontal="right" vertical="center"/>
    </xf>
    <xf numFmtId="0" fontId="21" fillId="10" borderId="49" xfId="10" applyFont="1" applyFill="1" applyBorder="1" applyAlignment="1">
      <alignment vertical="center"/>
    </xf>
    <xf numFmtId="176" fontId="22" fillId="10" borderId="49" xfId="0" applyNumberFormat="1" applyFont="1" applyFill="1" applyBorder="1" applyAlignment="1">
      <alignment vertical="center"/>
    </xf>
    <xf numFmtId="178" fontId="22" fillId="10" borderId="49" xfId="0" applyNumberFormat="1" applyFont="1" applyFill="1" applyBorder="1" applyAlignment="1">
      <alignment vertical="center"/>
    </xf>
    <xf numFmtId="0" fontId="24" fillId="0" borderId="49" xfId="10" applyFont="1" applyBorder="1" applyAlignment="1">
      <alignment vertical="center"/>
    </xf>
    <xf numFmtId="176" fontId="1" fillId="7" borderId="50" xfId="0" applyNumberFormat="1" applyFont="1" applyFill="1" applyBorder="1" applyAlignment="1">
      <alignment horizontal="right" vertical="center"/>
    </xf>
    <xf numFmtId="178" fontId="1" fillId="7" borderId="50" xfId="0" applyNumberFormat="1" applyFont="1" applyFill="1" applyBorder="1" applyAlignment="1">
      <alignment horizontal="right" vertical="center"/>
    </xf>
    <xf numFmtId="176" fontId="1" fillId="11" borderId="50" xfId="0" applyNumberFormat="1" applyFont="1" applyFill="1" applyBorder="1" applyAlignment="1">
      <alignment horizontal="right" vertical="center"/>
    </xf>
    <xf numFmtId="176" fontId="10" fillId="11" borderId="50" xfId="0" applyNumberFormat="1" applyFont="1" applyFill="1" applyBorder="1" applyAlignment="1">
      <alignment horizontal="right" vertical="center"/>
    </xf>
    <xf numFmtId="176" fontId="10" fillId="11" borderId="0" xfId="0" applyNumberFormat="1" applyFont="1" applyFill="1" applyAlignment="1">
      <alignment horizontal="right" vertical="center"/>
    </xf>
    <xf numFmtId="17" fontId="10" fillId="0" borderId="50" xfId="10" applyNumberFormat="1" applyFont="1" applyBorder="1" applyAlignment="1">
      <alignment horizontal="center" vertical="center"/>
    </xf>
    <xf numFmtId="0" fontId="21" fillId="10" borderId="54" xfId="10" applyFont="1" applyFill="1" applyBorder="1" applyAlignment="1">
      <alignment vertical="center"/>
    </xf>
    <xf numFmtId="176" fontId="22" fillId="10" borderId="50" xfId="0" applyNumberFormat="1" applyFont="1" applyFill="1" applyBorder="1" applyAlignment="1">
      <alignment horizontal="right" vertical="center"/>
    </xf>
    <xf numFmtId="178" fontId="22" fillId="10" borderId="51" xfId="0" applyNumberFormat="1" applyFont="1" applyFill="1" applyBorder="1" applyAlignment="1">
      <alignment horizontal="right" vertical="center"/>
    </xf>
    <xf numFmtId="0" fontId="10" fillId="7" borderId="49" xfId="0" applyFont="1" applyFill="1" applyBorder="1" applyAlignment="1">
      <alignment horizontal="center" vertical="center"/>
    </xf>
    <xf numFmtId="17" fontId="10" fillId="7" borderId="49" xfId="0" applyNumberFormat="1" applyFont="1" applyFill="1" applyBorder="1" applyAlignment="1">
      <alignment horizontal="center" vertical="center"/>
    </xf>
    <xf numFmtId="0" fontId="10" fillId="7" borderId="50" xfId="0" applyFont="1" applyFill="1" applyBorder="1" applyAlignment="1">
      <alignment horizontal="center" vertical="center"/>
    </xf>
    <xf numFmtId="0" fontId="0" fillId="7" borderId="49" xfId="0" applyFill="1" applyBorder="1" applyAlignment="1">
      <alignment vertical="center"/>
    </xf>
    <xf numFmtId="0" fontId="10" fillId="7" borderId="50" xfId="0" applyFont="1" applyFill="1" applyBorder="1" applyAlignment="1">
      <alignment vertical="center"/>
    </xf>
    <xf numFmtId="176" fontId="10" fillId="7" borderId="50" xfId="0" applyNumberFormat="1" applyFont="1" applyFill="1" applyBorder="1" applyAlignment="1">
      <alignment vertical="center"/>
    </xf>
    <xf numFmtId="0" fontId="0" fillId="7" borderId="52" xfId="0" applyFill="1" applyBorder="1" applyAlignment="1">
      <alignment vertical="center"/>
    </xf>
    <xf numFmtId="191" fontId="1" fillId="7" borderId="0" xfId="16" applyNumberFormat="1" applyFont="1" applyFill="1" applyBorder="1" applyAlignment="1">
      <alignment horizontal="right" vertical="center"/>
    </xf>
    <xf numFmtId="167" fontId="1" fillId="11" borderId="0" xfId="16" applyNumberFormat="1" applyFont="1" applyFill="1" applyBorder="1" applyAlignment="1">
      <alignment horizontal="right" vertical="center"/>
    </xf>
    <xf numFmtId="187" fontId="1" fillId="11" borderId="0" xfId="0" applyNumberFormat="1" applyFont="1" applyFill="1" applyAlignment="1">
      <alignment horizontal="right" vertical="center"/>
    </xf>
    <xf numFmtId="0" fontId="0" fillId="7" borderId="59" xfId="0" applyFill="1" applyBorder="1" applyAlignment="1">
      <alignment vertical="center"/>
    </xf>
    <xf numFmtId="0" fontId="10" fillId="7" borderId="50" xfId="0" applyFont="1" applyFill="1" applyBorder="1" applyAlignment="1">
      <alignment horizontal="center" vertical="center" wrapText="1"/>
    </xf>
    <xf numFmtId="0" fontId="21" fillId="10" borderId="53" xfId="0" applyFont="1" applyFill="1" applyBorder="1" applyAlignment="1">
      <alignment horizontal="center" vertical="center"/>
    </xf>
    <xf numFmtId="0" fontId="0" fillId="7" borderId="53" xfId="0" applyFill="1" applyBorder="1" applyAlignment="1">
      <alignment vertical="center"/>
    </xf>
    <xf numFmtId="0" fontId="10" fillId="7" borderId="49" xfId="0" applyFont="1" applyFill="1" applyBorder="1" applyAlignment="1">
      <alignment vertical="center"/>
    </xf>
    <xf numFmtId="167" fontId="10" fillId="11" borderId="50" xfId="16" applyNumberFormat="1" applyFont="1" applyFill="1" applyBorder="1" applyAlignment="1">
      <alignment horizontal="right" vertical="center"/>
    </xf>
    <xf numFmtId="167" fontId="10" fillId="7" borderId="50" xfId="16" applyNumberFormat="1" applyFont="1" applyFill="1" applyBorder="1" applyAlignment="1">
      <alignment horizontal="right" vertical="center"/>
    </xf>
    <xf numFmtId="191" fontId="10" fillId="7" borderId="50" xfId="16" applyNumberFormat="1" applyFont="1" applyFill="1" applyBorder="1" applyAlignment="1">
      <alignment horizontal="right" vertical="center"/>
    </xf>
    <xf numFmtId="188" fontId="10" fillId="11" borderId="50" xfId="20" applyNumberFormat="1" applyFont="1" applyFill="1" applyBorder="1" applyAlignment="1">
      <alignment horizontal="right" vertical="center"/>
    </xf>
    <xf numFmtId="188" fontId="10" fillId="7" borderId="50" xfId="20" applyNumberFormat="1" applyFont="1" applyFill="1" applyBorder="1" applyAlignment="1">
      <alignment horizontal="right" vertical="center"/>
    </xf>
    <xf numFmtId="178" fontId="1" fillId="7" borderId="0" xfId="0" applyNumberFormat="1" applyFont="1" applyFill="1" applyAlignment="1">
      <alignment vertical="center"/>
    </xf>
    <xf numFmtId="178" fontId="1" fillId="11" borderId="0" xfId="0" applyNumberFormat="1" applyFont="1" applyFill="1" applyAlignment="1">
      <alignment horizontal="right" vertical="center"/>
    </xf>
    <xf numFmtId="178" fontId="1" fillId="7" borderId="0" xfId="0" applyNumberFormat="1" applyFont="1" applyFill="1" applyAlignment="1">
      <alignment horizontal="right" vertical="center"/>
    </xf>
    <xf numFmtId="178" fontId="10" fillId="7" borderId="49" xfId="0" applyNumberFormat="1" applyFont="1" applyFill="1" applyBorder="1" applyAlignment="1">
      <alignment vertical="center"/>
    </xf>
    <xf numFmtId="178" fontId="10" fillId="11" borderId="50" xfId="20" applyNumberFormat="1" applyFont="1" applyFill="1" applyBorder="1" applyAlignment="1">
      <alignment horizontal="right" vertical="center"/>
    </xf>
    <xf numFmtId="178" fontId="10" fillId="7" borderId="50" xfId="20" applyNumberFormat="1" applyFont="1" applyFill="1" applyBorder="1" applyAlignment="1">
      <alignment horizontal="right" vertical="center"/>
    </xf>
    <xf numFmtId="176" fontId="1" fillId="11" borderId="0" xfId="10" applyNumberFormat="1" applyFill="1" applyAlignment="1">
      <alignment vertical="center"/>
    </xf>
    <xf numFmtId="0" fontId="24" fillId="0" borderId="50" xfId="10" applyFont="1" applyBorder="1" applyAlignment="1">
      <alignment horizontal="center" vertical="center"/>
    </xf>
    <xf numFmtId="0" fontId="24" fillId="0" borderId="50" xfId="10" applyFont="1" applyBorder="1" applyAlignment="1">
      <alignment horizontal="center" vertical="center" wrapText="1"/>
    </xf>
    <xf numFmtId="176" fontId="1" fillId="11" borderId="49" xfId="10" applyNumberFormat="1" applyFill="1" applyBorder="1" applyAlignment="1">
      <alignment vertical="center"/>
    </xf>
    <xf numFmtId="176" fontId="1" fillId="7" borderId="49" xfId="10" applyNumberFormat="1" applyFill="1" applyBorder="1" applyAlignment="1">
      <alignment vertical="center"/>
    </xf>
    <xf numFmtId="176" fontId="1" fillId="0" borderId="49" xfId="10" applyNumberFormat="1" applyBorder="1" applyAlignment="1">
      <alignment vertical="center"/>
    </xf>
    <xf numFmtId="176" fontId="23" fillId="11" borderId="50" xfId="10" applyNumberFormat="1" applyFont="1" applyFill="1" applyBorder="1" applyAlignment="1">
      <alignment vertical="center"/>
    </xf>
    <xf numFmtId="176" fontId="23" fillId="0" borderId="50" xfId="10" applyNumberFormat="1" applyFont="1" applyBorder="1" applyAlignment="1">
      <alignment vertical="center"/>
    </xf>
    <xf numFmtId="176" fontId="23" fillId="7" borderId="50" xfId="10" applyNumberFormat="1" applyFont="1" applyFill="1" applyBorder="1" applyAlignment="1">
      <alignment vertical="center"/>
    </xf>
    <xf numFmtId="0" fontId="24" fillId="7" borderId="50" xfId="10" applyFont="1" applyFill="1" applyBorder="1" applyAlignment="1">
      <alignment vertical="center"/>
    </xf>
    <xf numFmtId="176" fontId="24" fillId="11" borderId="50" xfId="10" applyNumberFormat="1" applyFont="1" applyFill="1" applyBorder="1" applyAlignment="1">
      <alignment vertical="center"/>
    </xf>
    <xf numFmtId="176" fontId="24" fillId="7" borderId="50" xfId="10" applyNumberFormat="1" applyFont="1" applyFill="1" applyBorder="1" applyAlignment="1">
      <alignment vertical="center"/>
    </xf>
    <xf numFmtId="0" fontId="16" fillId="7" borderId="0" xfId="0" applyFont="1" applyFill="1" applyAlignment="1">
      <alignment horizontal="right" vertical="center"/>
    </xf>
    <xf numFmtId="0" fontId="31" fillId="7" borderId="49" xfId="10" applyFont="1" applyFill="1" applyBorder="1" applyAlignment="1">
      <alignment vertical="center"/>
    </xf>
    <xf numFmtId="173" fontId="1" fillId="7" borderId="49" xfId="16" applyNumberFormat="1" applyFont="1" applyFill="1" applyBorder="1" applyAlignment="1">
      <alignment vertical="center"/>
    </xf>
    <xf numFmtId="0" fontId="18" fillId="7" borderId="50" xfId="10" applyFont="1" applyFill="1" applyBorder="1" applyAlignment="1">
      <alignment vertical="center"/>
    </xf>
    <xf numFmtId="173" fontId="10" fillId="7" borderId="50" xfId="16" applyNumberFormat="1" applyFont="1" applyFill="1" applyBorder="1" applyAlignment="1">
      <alignment vertical="center"/>
    </xf>
    <xf numFmtId="0" fontId="18" fillId="0" borderId="50" xfId="10" applyFont="1" applyBorder="1" applyAlignment="1">
      <alignment vertical="center"/>
    </xf>
    <xf numFmtId="176" fontId="10" fillId="7" borderId="50" xfId="0" applyNumberFormat="1" applyFont="1" applyFill="1" applyBorder="1" applyAlignment="1">
      <alignment horizontal="right" vertical="center"/>
    </xf>
    <xf numFmtId="0" fontId="1" fillId="0" borderId="52" xfId="0" applyFont="1" applyBorder="1" applyAlignment="1">
      <alignment vertical="center"/>
    </xf>
    <xf numFmtId="176" fontId="21" fillId="10" borderId="50" xfId="0" applyNumberFormat="1" applyFont="1" applyFill="1" applyBorder="1" applyAlignment="1">
      <alignment horizontal="right" vertical="center"/>
    </xf>
    <xf numFmtId="173" fontId="21" fillId="10" borderId="51" xfId="16" applyNumberFormat="1" applyFont="1" applyFill="1" applyBorder="1" applyAlignment="1">
      <alignment horizontal="right" vertical="center"/>
    </xf>
    <xf numFmtId="0" fontId="21" fillId="10" borderId="62" xfId="10" applyFont="1" applyFill="1" applyBorder="1" applyAlignment="1">
      <alignment vertical="center"/>
    </xf>
    <xf numFmtId="176" fontId="1" fillId="11" borderId="0" xfId="10" applyNumberFormat="1" applyFill="1" applyAlignment="1">
      <alignment horizontal="right" vertical="center"/>
    </xf>
    <xf numFmtId="178" fontId="10" fillId="7" borderId="50" xfId="0" applyNumberFormat="1" applyFont="1" applyFill="1" applyBorder="1" applyAlignment="1">
      <alignment horizontal="right" vertical="center"/>
    </xf>
    <xf numFmtId="179" fontId="26" fillId="11" borderId="0" xfId="0" applyNumberFormat="1" applyFont="1" applyFill="1" applyAlignment="1" applyProtection="1">
      <alignment vertical="center"/>
      <protection locked="0"/>
    </xf>
    <xf numFmtId="0" fontId="10" fillId="0" borderId="49" xfId="10" applyFont="1" applyBorder="1" applyAlignment="1">
      <alignment vertical="center"/>
    </xf>
    <xf numFmtId="0" fontId="10" fillId="0" borderId="49" xfId="10" applyFont="1" applyBorder="1" applyAlignment="1">
      <alignment horizontal="center"/>
    </xf>
    <xf numFmtId="0" fontId="10" fillId="0" borderId="50" xfId="10" applyFont="1" applyBorder="1" applyAlignment="1">
      <alignment horizontal="center"/>
    </xf>
    <xf numFmtId="0" fontId="1" fillId="7" borderId="49" xfId="10" applyFill="1" applyBorder="1"/>
    <xf numFmtId="179" fontId="26" fillId="7" borderId="49" xfId="0" applyNumberFormat="1" applyFont="1" applyFill="1" applyBorder="1" applyAlignment="1" applyProtection="1">
      <alignment vertical="center"/>
      <protection locked="0"/>
    </xf>
    <xf numFmtId="179" fontId="21" fillId="10" borderId="50" xfId="0" applyNumberFormat="1" applyFont="1" applyFill="1" applyBorder="1" applyAlignment="1" applyProtection="1">
      <alignment vertical="center"/>
      <protection locked="0"/>
    </xf>
    <xf numFmtId="173" fontId="21" fillId="10" borderId="50" xfId="16" applyNumberFormat="1" applyFont="1" applyFill="1" applyBorder="1" applyAlignment="1">
      <alignment vertical="center"/>
    </xf>
    <xf numFmtId="179" fontId="27" fillId="11" borderId="0" xfId="0" applyNumberFormat="1" applyFont="1" applyFill="1" applyAlignment="1" applyProtection="1">
      <alignment vertical="center"/>
      <protection locked="0"/>
    </xf>
    <xf numFmtId="0" fontId="1" fillId="0" borderId="49" xfId="10" applyBorder="1" applyAlignment="1">
      <alignment vertical="center"/>
    </xf>
    <xf numFmtId="0" fontId="1" fillId="0" borderId="49" xfId="10" applyBorder="1" applyAlignment="1">
      <alignment horizontal="center" vertical="center"/>
    </xf>
    <xf numFmtId="165" fontId="1" fillId="0" borderId="49" xfId="3" applyFont="1" applyFill="1" applyBorder="1" applyAlignment="1">
      <alignment vertical="center"/>
    </xf>
    <xf numFmtId="186" fontId="1" fillId="0" borderId="49" xfId="3" applyNumberFormat="1" applyFont="1" applyFill="1" applyBorder="1" applyAlignment="1">
      <alignment horizontal="right" vertical="center"/>
    </xf>
    <xf numFmtId="172" fontId="1" fillId="0" borderId="49" xfId="16" applyNumberFormat="1" applyFont="1" applyFill="1" applyBorder="1" applyAlignment="1">
      <alignment horizontal="right" vertical="center"/>
    </xf>
    <xf numFmtId="179" fontId="26" fillId="0" borderId="49" xfId="0" applyNumberFormat="1" applyFont="1" applyBorder="1" applyAlignment="1" applyProtection="1">
      <alignment vertical="center"/>
      <protection locked="0"/>
    </xf>
    <xf numFmtId="172" fontId="26" fillId="0" borderId="49" xfId="16" applyNumberFormat="1" applyFont="1" applyFill="1" applyBorder="1" applyAlignment="1" applyProtection="1">
      <alignment horizontal="right" vertical="center"/>
      <protection locked="0"/>
    </xf>
    <xf numFmtId="167" fontId="1" fillId="0" borderId="49" xfId="16" applyNumberFormat="1" applyFont="1" applyFill="1" applyBorder="1" applyAlignment="1">
      <alignment vertical="center"/>
    </xf>
    <xf numFmtId="0" fontId="1" fillId="0" borderId="49" xfId="0" applyFont="1" applyBorder="1" applyAlignment="1">
      <alignment vertical="center"/>
    </xf>
    <xf numFmtId="38" fontId="1" fillId="0" borderId="49" xfId="0" applyNumberFormat="1" applyFont="1" applyBorder="1" applyAlignment="1">
      <alignment vertical="center"/>
    </xf>
    <xf numFmtId="183" fontId="26" fillId="0" borderId="46" xfId="0" applyNumberFormat="1" applyFont="1" applyBorder="1" applyAlignment="1" applyProtection="1">
      <alignment horizontal="right" vertical="center"/>
      <protection locked="0"/>
    </xf>
    <xf numFmtId="183" fontId="26" fillId="0" borderId="0" xfId="0" applyNumberFormat="1" applyFont="1" applyAlignment="1" applyProtection="1">
      <alignment horizontal="right" vertical="center"/>
      <protection locked="0"/>
    </xf>
    <xf numFmtId="183" fontId="26" fillId="0" borderId="49" xfId="0" applyNumberFormat="1" applyFont="1" applyBorder="1" applyAlignment="1" applyProtection="1">
      <alignment horizontal="right" vertical="center"/>
      <protection locked="0"/>
    </xf>
    <xf numFmtId="173" fontId="21" fillId="10" borderId="50" xfId="16" applyNumberFormat="1" applyFont="1" applyFill="1" applyBorder="1" applyAlignment="1">
      <alignment horizontal="right" vertical="center"/>
    </xf>
    <xf numFmtId="171" fontId="1" fillId="11" borderId="0" xfId="14" applyNumberFormat="1" applyFont="1" applyFill="1" applyBorder="1" applyAlignment="1">
      <alignment horizontal="right" vertical="center"/>
    </xf>
    <xf numFmtId="0" fontId="1" fillId="0" borderId="49" xfId="14" applyFont="1" applyFill="1" applyBorder="1" applyAlignment="1">
      <alignment horizontal="left" vertical="center"/>
    </xf>
    <xf numFmtId="0" fontId="21" fillId="10" borderId="50" xfId="14" applyFont="1" applyFill="1" applyBorder="1" applyAlignment="1">
      <alignment horizontal="center" vertical="center"/>
    </xf>
    <xf numFmtId="171" fontId="21" fillId="10" borderId="50" xfId="14" applyNumberFormat="1" applyFont="1" applyFill="1" applyBorder="1" applyAlignment="1">
      <alignment horizontal="right" vertical="center"/>
    </xf>
    <xf numFmtId="171" fontId="21" fillId="10" borderId="54" xfId="14" applyNumberFormat="1" applyFont="1" applyFill="1" applyBorder="1" applyAlignment="1">
      <alignment horizontal="right" vertical="center"/>
    </xf>
    <xf numFmtId="0" fontId="1" fillId="0" borderId="63" xfId="0" applyFont="1" applyBorder="1" applyAlignment="1">
      <alignment vertical="center"/>
    </xf>
    <xf numFmtId="0" fontId="32" fillId="0" borderId="0" xfId="14" applyFont="1" applyFill="1" applyBorder="1" applyAlignment="1">
      <alignment horizontal="center" vertical="center" wrapText="1"/>
    </xf>
    <xf numFmtId="1" fontId="1" fillId="0" borderId="0" xfId="14" applyNumberFormat="1" applyFont="1" applyFill="1" applyBorder="1" applyAlignment="1">
      <alignment horizontal="right" vertical="center"/>
    </xf>
    <xf numFmtId="0" fontId="1" fillId="7" borderId="52" xfId="9" applyFill="1" applyBorder="1" applyAlignment="1">
      <alignment vertical="center"/>
    </xf>
    <xf numFmtId="0" fontId="1" fillId="7" borderId="49" xfId="9" applyFill="1" applyBorder="1" applyAlignment="1">
      <alignment vertical="center"/>
    </xf>
    <xf numFmtId="0" fontId="1" fillId="0" borderId="49" xfId="9" applyBorder="1" applyAlignment="1">
      <alignment vertical="center"/>
    </xf>
    <xf numFmtId="9" fontId="1" fillId="11" borderId="49" xfId="9" applyNumberFormat="1" applyFill="1" applyBorder="1" applyAlignment="1">
      <alignment vertical="center"/>
    </xf>
    <xf numFmtId="9" fontId="1" fillId="7" borderId="58" xfId="9" applyNumberFormat="1" applyFill="1" applyBorder="1" applyAlignment="1">
      <alignment vertical="center"/>
    </xf>
    <xf numFmtId="0" fontId="22" fillId="10" borderId="54" xfId="9" applyFont="1" applyFill="1" applyBorder="1" applyAlignment="1">
      <alignment vertical="center"/>
    </xf>
    <xf numFmtId="14" fontId="21" fillId="10" borderId="50" xfId="9" applyNumberFormat="1" applyFont="1" applyFill="1" applyBorder="1" applyAlignment="1">
      <alignment horizontal="center" vertical="center" wrapText="1"/>
    </xf>
    <xf numFmtId="14" fontId="21" fillId="10" borderId="51" xfId="9" applyNumberFormat="1" applyFont="1" applyFill="1" applyBorder="1" applyAlignment="1">
      <alignment horizontal="center" vertical="center" wrapText="1"/>
    </xf>
    <xf numFmtId="0" fontId="1" fillId="7" borderId="49" xfId="0" applyFont="1" applyFill="1" applyBorder="1" applyAlignment="1">
      <alignment vertical="center"/>
    </xf>
    <xf numFmtId="0" fontId="1" fillId="7" borderId="50" xfId="0" applyFont="1" applyFill="1" applyBorder="1" applyAlignment="1">
      <alignment vertical="center"/>
    </xf>
    <xf numFmtId="0" fontId="1" fillId="7" borderId="52" xfId="0" applyFont="1" applyFill="1" applyBorder="1" applyAlignment="1">
      <alignment vertical="center"/>
    </xf>
    <xf numFmtId="0" fontId="1" fillId="7" borderId="52" xfId="0" applyFont="1" applyFill="1" applyBorder="1" applyAlignment="1">
      <alignment horizontal="center" vertical="center"/>
    </xf>
    <xf numFmtId="0" fontId="25" fillId="10" borderId="64" xfId="0" applyFont="1" applyFill="1" applyBorder="1" applyAlignment="1">
      <alignment horizontal="center" vertical="center"/>
    </xf>
    <xf numFmtId="182" fontId="25" fillId="10" borderId="49" xfId="3" applyNumberFormat="1" applyFont="1" applyFill="1" applyBorder="1" applyAlignment="1">
      <alignment horizontal="right" vertical="center"/>
    </xf>
    <xf numFmtId="0" fontId="44" fillId="7" borderId="64" xfId="0" applyFont="1" applyFill="1" applyBorder="1" applyAlignment="1">
      <alignment horizontal="right" vertical="center"/>
    </xf>
    <xf numFmtId="182" fontId="44" fillId="7" borderId="49" xfId="3" applyNumberFormat="1" applyFont="1" applyFill="1" applyBorder="1" applyAlignment="1">
      <alignment horizontal="right" vertical="center"/>
    </xf>
    <xf numFmtId="182" fontId="44" fillId="7" borderId="58" xfId="3" applyNumberFormat="1" applyFont="1" applyFill="1" applyBorder="1" applyAlignment="1">
      <alignment horizontal="right" vertical="center"/>
    </xf>
    <xf numFmtId="182" fontId="25" fillId="10" borderId="58" xfId="3" applyNumberFormat="1" applyFont="1" applyFill="1" applyBorder="1" applyAlignment="1">
      <alignment horizontal="right" vertical="center"/>
    </xf>
    <xf numFmtId="182" fontId="44" fillId="7" borderId="52" xfId="3" applyNumberFormat="1" applyFont="1" applyFill="1" applyBorder="1" applyAlignment="1">
      <alignment horizontal="right" vertical="center"/>
    </xf>
    <xf numFmtId="0" fontId="17" fillId="11" borderId="64" xfId="0" applyFont="1" applyFill="1" applyBorder="1" applyAlignment="1">
      <alignment vertical="center"/>
    </xf>
    <xf numFmtId="182" fontId="17" fillId="11" borderId="49" xfId="3" applyNumberFormat="1" applyFont="1" applyFill="1" applyBorder="1" applyAlignment="1">
      <alignment horizontal="right" vertical="center"/>
    </xf>
    <xf numFmtId="0" fontId="17" fillId="11" borderId="54" xfId="0" applyFont="1" applyFill="1" applyBorder="1" applyAlignment="1">
      <alignment horizontal="left" vertical="center"/>
    </xf>
    <xf numFmtId="182" fontId="17" fillId="11" borderId="50" xfId="3" applyNumberFormat="1" applyFont="1" applyFill="1" applyBorder="1" applyAlignment="1">
      <alignment horizontal="right" vertical="center"/>
    </xf>
    <xf numFmtId="0" fontId="17" fillId="11" borderId="54" xfId="0" applyFont="1" applyFill="1" applyBorder="1" applyAlignment="1">
      <alignment vertical="center"/>
    </xf>
    <xf numFmtId="165" fontId="44" fillId="7" borderId="49" xfId="3" applyFont="1" applyFill="1" applyBorder="1" applyAlignment="1">
      <alignment horizontal="right" vertical="center"/>
    </xf>
    <xf numFmtId="165" fontId="17" fillId="11" borderId="50" xfId="3" applyFont="1" applyFill="1" applyBorder="1" applyAlignment="1">
      <alignment horizontal="right" vertical="center"/>
    </xf>
    <xf numFmtId="182" fontId="17" fillId="11" borderId="51" xfId="3" applyNumberFormat="1" applyFont="1" applyFill="1" applyBorder="1" applyAlignment="1">
      <alignment horizontal="right" vertical="center"/>
    </xf>
    <xf numFmtId="165" fontId="17" fillId="11" borderId="51" xfId="3" applyFont="1" applyFill="1" applyBorder="1" applyAlignment="1">
      <alignment horizontal="right" vertical="center"/>
    </xf>
    <xf numFmtId="165" fontId="44" fillId="7" borderId="52" xfId="3" applyFont="1" applyFill="1" applyBorder="1" applyAlignment="1">
      <alignment horizontal="right" vertical="center"/>
    </xf>
    <xf numFmtId="165" fontId="44" fillId="7" borderId="58" xfId="3" applyFont="1" applyFill="1" applyBorder="1" applyAlignment="1">
      <alignment horizontal="right" vertical="center"/>
    </xf>
    <xf numFmtId="182" fontId="17" fillId="11" borderId="58" xfId="3" applyNumberFormat="1" applyFont="1" applyFill="1" applyBorder="1" applyAlignment="1">
      <alignment horizontal="right" vertical="center"/>
    </xf>
    <xf numFmtId="171" fontId="23" fillId="11" borderId="49" xfId="9" applyNumberFormat="1" applyFont="1" applyFill="1" applyBorder="1" applyAlignment="1">
      <alignment horizontal="right" vertical="center"/>
    </xf>
    <xf numFmtId="171" fontId="23" fillId="7" borderId="49" xfId="9" applyNumberFormat="1" applyFont="1" applyFill="1" applyBorder="1" applyAlignment="1">
      <alignment horizontal="right" vertical="center"/>
    </xf>
    <xf numFmtId="167" fontId="24" fillId="11" borderId="49" xfId="16" applyNumberFormat="1" applyFont="1" applyFill="1" applyBorder="1" applyAlignment="1">
      <alignment horizontal="right" vertical="center"/>
    </xf>
    <xf numFmtId="167" fontId="23" fillId="7" borderId="49" xfId="16" applyNumberFormat="1" applyFont="1" applyFill="1" applyBorder="1" applyAlignment="1">
      <alignment horizontal="right" vertical="center"/>
    </xf>
    <xf numFmtId="190" fontId="38" fillId="11" borderId="0" xfId="14" applyNumberFormat="1" applyFont="1" applyFill="1" applyBorder="1" applyAlignment="1">
      <alignment vertical="center"/>
    </xf>
    <xf numFmtId="0" fontId="38" fillId="0" borderId="49" xfId="0" applyFont="1" applyBorder="1" applyAlignment="1">
      <alignment vertical="center"/>
    </xf>
    <xf numFmtId="0" fontId="39" fillId="7" borderId="49" xfId="0" applyFont="1" applyFill="1" applyBorder="1" applyAlignment="1">
      <alignment vertical="center"/>
    </xf>
    <xf numFmtId="171" fontId="38" fillId="0" borderId="49" xfId="0" applyNumberFormat="1" applyFont="1" applyBorder="1" applyAlignment="1">
      <alignment vertical="center"/>
    </xf>
    <xf numFmtId="49" fontId="37" fillId="7" borderId="50" xfId="10" applyNumberFormat="1" applyFont="1" applyFill="1" applyBorder="1" applyAlignment="1">
      <alignment horizontal="center" vertical="center" wrapText="1"/>
    </xf>
    <xf numFmtId="49" fontId="41" fillId="10" borderId="50" xfId="10" applyNumberFormat="1" applyFont="1" applyFill="1" applyBorder="1" applyAlignment="1">
      <alignment horizontal="center" vertical="center" wrapText="1"/>
    </xf>
    <xf numFmtId="0" fontId="37" fillId="0" borderId="50" xfId="10" applyFont="1" applyBorder="1" applyAlignment="1">
      <alignment horizontal="center" vertical="center"/>
    </xf>
    <xf numFmtId="49" fontId="37" fillId="0" borderId="50" xfId="10" applyNumberFormat="1" applyFont="1" applyBorder="1" applyAlignment="1">
      <alignment horizontal="center" vertical="center" wrapText="1"/>
    </xf>
    <xf numFmtId="171" fontId="38" fillId="0" borderId="50" xfId="14" applyNumberFormat="1" applyFont="1" applyFill="1" applyBorder="1" applyAlignment="1">
      <alignment vertical="center"/>
    </xf>
    <xf numFmtId="49" fontId="41" fillId="0" borderId="50" xfId="10" applyNumberFormat="1" applyFont="1" applyBorder="1" applyAlignment="1">
      <alignment horizontal="center" vertical="center" wrapText="1"/>
    </xf>
    <xf numFmtId="171" fontId="13" fillId="0" borderId="50" xfId="14" applyNumberFormat="1" applyFont="1" applyFill="1" applyBorder="1" applyAlignment="1">
      <alignment vertical="center"/>
    </xf>
    <xf numFmtId="190" fontId="13" fillId="11" borderId="50" xfId="14" applyNumberFormat="1" applyFont="1" applyFill="1" applyBorder="1" applyAlignment="1">
      <alignment vertical="center"/>
    </xf>
    <xf numFmtId="190" fontId="13" fillId="0" borderId="50" xfId="14" applyNumberFormat="1" applyFont="1" applyFill="1" applyBorder="1" applyAlignment="1">
      <alignment vertical="center"/>
    </xf>
    <xf numFmtId="193" fontId="13" fillId="0" borderId="50" xfId="14" applyNumberFormat="1" applyFont="1" applyFill="1" applyBorder="1" applyAlignment="1">
      <alignment vertical="center"/>
    </xf>
    <xf numFmtId="0" fontId="38" fillId="0" borderId="49" xfId="14" applyFont="1" applyFill="1" applyBorder="1" applyAlignment="1">
      <alignment horizontal="left" vertical="center"/>
    </xf>
    <xf numFmtId="190" fontId="38" fillId="11" borderId="49" xfId="14" applyNumberFormat="1" applyFont="1" applyFill="1" applyBorder="1" applyAlignment="1">
      <alignment vertical="center"/>
    </xf>
    <xf numFmtId="190" fontId="38" fillId="0" borderId="49" xfId="14" applyNumberFormat="1" applyFont="1" applyFill="1" applyBorder="1" applyAlignment="1">
      <alignment vertical="center"/>
    </xf>
    <xf numFmtId="193" fontId="38" fillId="0" borderId="49" xfId="14" applyNumberFormat="1" applyFont="1" applyFill="1" applyBorder="1" applyAlignment="1">
      <alignment vertical="center"/>
    </xf>
    <xf numFmtId="192" fontId="38" fillId="0" borderId="49" xfId="14" applyNumberFormat="1" applyFont="1" applyFill="1" applyBorder="1" applyAlignment="1">
      <alignment vertical="center"/>
    </xf>
    <xf numFmtId="171" fontId="13" fillId="0" borderId="0" xfId="14" applyNumberFormat="1" applyFont="1" applyFill="1" applyBorder="1" applyAlignment="1">
      <alignment vertical="center"/>
    </xf>
    <xf numFmtId="190" fontId="13" fillId="11" borderId="0" xfId="14" applyNumberFormat="1" applyFont="1" applyFill="1" applyBorder="1" applyAlignment="1">
      <alignment vertical="center"/>
    </xf>
    <xf numFmtId="190" fontId="13" fillId="0" borderId="0" xfId="14" applyNumberFormat="1" applyFont="1" applyFill="1" applyBorder="1" applyAlignment="1">
      <alignment vertical="center"/>
    </xf>
    <xf numFmtId="171" fontId="13" fillId="0" borderId="54" xfId="14" applyNumberFormat="1" applyFont="1" applyFill="1" applyBorder="1" applyAlignment="1">
      <alignment vertical="center"/>
    </xf>
    <xf numFmtId="167" fontId="13" fillId="11" borderId="50" xfId="16" applyNumberFormat="1" applyFont="1" applyFill="1" applyBorder="1" applyAlignment="1">
      <alignment vertical="center"/>
    </xf>
    <xf numFmtId="167" fontId="13" fillId="0" borderId="50" xfId="16" applyNumberFormat="1" applyFont="1" applyFill="1" applyBorder="1" applyAlignment="1">
      <alignment vertical="center"/>
    </xf>
    <xf numFmtId="167" fontId="13" fillId="0" borderId="50" xfId="16" applyNumberFormat="1" applyFont="1" applyFill="1" applyBorder="1" applyAlignment="1">
      <alignment horizontal="right" vertical="center"/>
    </xf>
    <xf numFmtId="171" fontId="13" fillId="0" borderId="49" xfId="14" applyNumberFormat="1" applyFont="1" applyFill="1" applyBorder="1" applyAlignment="1">
      <alignment vertical="center"/>
    </xf>
    <xf numFmtId="190" fontId="13" fillId="11" borderId="49" xfId="14" applyNumberFormat="1" applyFont="1" applyFill="1" applyBorder="1" applyAlignment="1">
      <alignment vertical="center"/>
    </xf>
    <xf numFmtId="190" fontId="13" fillId="0" borderId="49" xfId="14" applyNumberFormat="1" applyFont="1" applyFill="1" applyBorder="1" applyAlignment="1">
      <alignment vertical="center"/>
    </xf>
    <xf numFmtId="192" fontId="13" fillId="0" borderId="49" xfId="14" applyNumberFormat="1" applyFont="1" applyFill="1" applyBorder="1" applyAlignment="1">
      <alignment vertical="center"/>
    </xf>
    <xf numFmtId="171" fontId="13" fillId="11" borderId="49" xfId="14" applyNumberFormat="1" applyFont="1" applyFill="1" applyBorder="1" applyAlignment="1">
      <alignment vertical="center"/>
    </xf>
    <xf numFmtId="190" fontId="13" fillId="11" borderId="49" xfId="14" quotePrefix="1" applyNumberFormat="1" applyFont="1" applyFill="1" applyBorder="1" applyAlignment="1">
      <alignment vertical="center"/>
    </xf>
    <xf numFmtId="192" fontId="38" fillId="11" borderId="0" xfId="14" applyNumberFormat="1" applyFont="1" applyFill="1" applyBorder="1" applyAlignment="1">
      <alignment vertical="center"/>
    </xf>
    <xf numFmtId="192" fontId="38" fillId="11" borderId="49" xfId="14" applyNumberFormat="1" applyFont="1" applyFill="1" applyBorder="1" applyAlignment="1">
      <alignment vertical="center"/>
    </xf>
    <xf numFmtId="192" fontId="13" fillId="11" borderId="49" xfId="14" applyNumberFormat="1" applyFont="1" applyFill="1" applyBorder="1" applyAlignment="1">
      <alignment vertical="center"/>
    </xf>
    <xf numFmtId="190" fontId="41" fillId="10" borderId="0" xfId="14" applyNumberFormat="1" applyFont="1" applyFill="1" applyBorder="1" applyAlignment="1">
      <alignment vertical="center"/>
    </xf>
    <xf numFmtId="190" fontId="41" fillId="10" borderId="45" xfId="14" applyNumberFormat="1" applyFont="1" applyFill="1" applyBorder="1" applyAlignment="1">
      <alignment vertical="center"/>
    </xf>
    <xf numFmtId="190" fontId="41" fillId="10" borderId="48" xfId="14" applyNumberFormat="1" applyFont="1" applyFill="1" applyBorder="1" applyAlignment="1">
      <alignment vertical="center"/>
    </xf>
    <xf numFmtId="49" fontId="41" fillId="10" borderId="49" xfId="10" applyNumberFormat="1" applyFont="1" applyFill="1" applyBorder="1" applyAlignment="1">
      <alignment horizontal="center" vertical="center" wrapText="1"/>
    </xf>
    <xf numFmtId="190" fontId="41" fillId="10" borderId="53" xfId="14" applyNumberFormat="1" applyFont="1" applyFill="1" applyBorder="1" applyAlignment="1">
      <alignment vertical="center"/>
    </xf>
    <xf numFmtId="190" fontId="42" fillId="10" borderId="45" xfId="14" applyNumberFormat="1" applyFont="1" applyFill="1" applyBorder="1" applyAlignment="1">
      <alignment vertical="center"/>
    </xf>
    <xf numFmtId="0" fontId="41" fillId="10" borderId="69" xfId="0" applyFont="1" applyFill="1" applyBorder="1" applyAlignment="1">
      <alignment horizontal="center" vertical="center"/>
    </xf>
    <xf numFmtId="190" fontId="42" fillId="10" borderId="71" xfId="14" applyNumberFormat="1" applyFont="1" applyFill="1" applyBorder="1" applyAlignment="1">
      <alignment vertical="center"/>
    </xf>
    <xf numFmtId="190" fontId="42" fillId="10" borderId="50" xfId="14" applyNumberFormat="1" applyFont="1" applyFill="1" applyBorder="1" applyAlignment="1">
      <alignment vertical="center"/>
    </xf>
    <xf numFmtId="171" fontId="41" fillId="10" borderId="45" xfId="14" applyNumberFormat="1" applyFont="1" applyFill="1" applyBorder="1" applyAlignment="1">
      <alignment horizontal="center" vertical="center"/>
    </xf>
    <xf numFmtId="190" fontId="13" fillId="0" borderId="51" xfId="14" applyNumberFormat="1" applyFont="1" applyFill="1" applyBorder="1" applyAlignment="1">
      <alignment vertical="center"/>
    </xf>
    <xf numFmtId="190" fontId="38" fillId="0" borderId="52" xfId="14" applyNumberFormat="1" applyFont="1" applyFill="1" applyBorder="1" applyAlignment="1">
      <alignment vertical="center"/>
    </xf>
    <xf numFmtId="190" fontId="38" fillId="0" borderId="58" xfId="14" applyNumberFormat="1" applyFont="1" applyFill="1" applyBorder="1" applyAlignment="1">
      <alignment vertical="center"/>
    </xf>
    <xf numFmtId="190" fontId="13" fillId="0" borderId="52" xfId="14" applyNumberFormat="1" applyFont="1" applyFill="1" applyBorder="1" applyAlignment="1">
      <alignment vertical="center"/>
    </xf>
    <xf numFmtId="171" fontId="13" fillId="0" borderId="58" xfId="14" applyNumberFormat="1" applyFont="1" applyFill="1" applyBorder="1" applyAlignment="1">
      <alignment vertical="center"/>
    </xf>
    <xf numFmtId="190" fontId="13" fillId="0" borderId="58" xfId="14" applyNumberFormat="1" applyFont="1" applyFill="1" applyBorder="1" applyAlignment="1">
      <alignment vertical="center"/>
    </xf>
    <xf numFmtId="171" fontId="41" fillId="10" borderId="73" xfId="14" applyNumberFormat="1" applyFont="1" applyFill="1" applyBorder="1" applyAlignment="1">
      <alignment horizontal="center" vertical="center"/>
    </xf>
    <xf numFmtId="190" fontId="41" fillId="10" borderId="65" xfId="14" applyNumberFormat="1" applyFont="1" applyFill="1" applyBorder="1" applyAlignment="1">
      <alignment vertical="center"/>
    </xf>
    <xf numFmtId="190" fontId="42" fillId="10" borderId="69" xfId="14" applyNumberFormat="1" applyFont="1" applyFill="1" applyBorder="1" applyAlignment="1">
      <alignment vertical="center"/>
    </xf>
    <xf numFmtId="190" fontId="42" fillId="10" borderId="51" xfId="14" applyNumberFormat="1" applyFont="1" applyFill="1" applyBorder="1" applyAlignment="1">
      <alignment vertical="center"/>
    </xf>
    <xf numFmtId="190" fontId="42" fillId="10" borderId="70" xfId="14" applyNumberFormat="1" applyFont="1" applyFill="1" applyBorder="1" applyAlignment="1">
      <alignment vertical="center"/>
    </xf>
    <xf numFmtId="190" fontId="41" fillId="10" borderId="52" xfId="14" applyNumberFormat="1" applyFont="1" applyFill="1" applyBorder="1" applyAlignment="1">
      <alignment vertical="center"/>
    </xf>
    <xf numFmtId="190" fontId="41" fillId="10" borderId="74" xfId="14" applyNumberFormat="1" applyFont="1" applyFill="1" applyBorder="1" applyAlignment="1">
      <alignment vertical="center"/>
    </xf>
    <xf numFmtId="190" fontId="41" fillId="10" borderId="70" xfId="14" applyNumberFormat="1" applyFont="1" applyFill="1" applyBorder="1" applyAlignment="1">
      <alignment vertical="center"/>
    </xf>
    <xf numFmtId="171" fontId="41" fillId="10" borderId="69" xfId="14" applyNumberFormat="1" applyFont="1" applyFill="1" applyBorder="1" applyAlignment="1">
      <alignment horizontal="center" vertical="center"/>
    </xf>
    <xf numFmtId="171" fontId="41" fillId="10" borderId="70" xfId="14" applyNumberFormat="1" applyFont="1" applyFill="1" applyBorder="1" applyAlignment="1">
      <alignment horizontal="center" vertical="center"/>
    </xf>
    <xf numFmtId="190" fontId="42" fillId="10" borderId="76" xfId="14" applyNumberFormat="1" applyFont="1" applyFill="1" applyBorder="1" applyAlignment="1">
      <alignment vertical="center"/>
    </xf>
    <xf numFmtId="190" fontId="42" fillId="10" borderId="75" xfId="14" applyNumberFormat="1" applyFont="1" applyFill="1" applyBorder="1" applyAlignment="1">
      <alignment vertical="center"/>
    </xf>
    <xf numFmtId="0" fontId="21" fillId="10" borderId="42" xfId="10" applyFont="1" applyFill="1" applyBorder="1" applyAlignment="1">
      <alignment horizontal="center" vertical="center" wrapText="1"/>
    </xf>
    <xf numFmtId="0" fontId="21" fillId="10" borderId="43" xfId="10" applyFont="1" applyFill="1" applyBorder="1" applyAlignment="1">
      <alignment horizontal="center" vertical="center" wrapText="1"/>
    </xf>
    <xf numFmtId="180" fontId="21" fillId="10" borderId="43" xfId="13" applyNumberFormat="1" applyFont="1" applyFill="1" applyBorder="1" applyAlignment="1">
      <alignment horizontal="center" vertical="center" wrapText="1"/>
    </xf>
    <xf numFmtId="0" fontId="21" fillId="10" borderId="40" xfId="10" applyFont="1" applyFill="1" applyBorder="1" applyAlignment="1">
      <alignment horizontal="center" vertical="center" wrapText="1"/>
    </xf>
    <xf numFmtId="180" fontId="21" fillId="10" borderId="40" xfId="13" applyNumberFormat="1" applyFont="1" applyFill="1" applyBorder="1" applyAlignment="1">
      <alignment horizontal="center" vertical="center" wrapText="1"/>
    </xf>
    <xf numFmtId="185" fontId="21" fillId="10" borderId="25" xfId="11" applyNumberFormat="1" applyFont="1" applyFill="1" applyBorder="1" applyAlignment="1">
      <alignment horizontal="center" vertical="center"/>
    </xf>
    <xf numFmtId="171" fontId="24" fillId="11" borderId="1" xfId="4" applyNumberFormat="1" applyFont="1" applyFill="1" applyBorder="1" applyAlignment="1">
      <alignment horizontal="right" vertical="center"/>
    </xf>
    <xf numFmtId="171" fontId="23" fillId="11" borderId="1" xfId="4" applyNumberFormat="1" applyFont="1" applyFill="1" applyBorder="1" applyAlignment="1">
      <alignment horizontal="right" vertical="center"/>
    </xf>
    <xf numFmtId="14" fontId="24" fillId="11" borderId="20" xfId="0" applyNumberFormat="1" applyFont="1" applyFill="1" applyBorder="1" applyAlignment="1">
      <alignment horizontal="center" vertical="center"/>
    </xf>
    <xf numFmtId="0" fontId="24" fillId="11" borderId="29" xfId="0" applyFont="1" applyFill="1" applyBorder="1" applyAlignment="1">
      <alignment horizontal="center" vertical="center"/>
    </xf>
    <xf numFmtId="14" fontId="24" fillId="8" borderId="20" xfId="0" applyNumberFormat="1" applyFont="1" applyFill="1" applyBorder="1" applyAlignment="1">
      <alignment horizontal="center" vertical="center"/>
    </xf>
    <xf numFmtId="0" fontId="24" fillId="8" borderId="29" xfId="0" applyFont="1" applyFill="1" applyBorder="1" applyAlignment="1">
      <alignment horizontal="center" vertical="center"/>
    </xf>
    <xf numFmtId="166" fontId="23" fillId="11" borderId="1" xfId="4" applyNumberFormat="1" applyFont="1" applyFill="1" applyBorder="1" applyAlignment="1">
      <alignment horizontal="right" vertical="center"/>
    </xf>
    <xf numFmtId="166" fontId="23" fillId="11" borderId="1" xfId="4" applyNumberFormat="1" applyFont="1" applyFill="1" applyBorder="1" applyAlignment="1">
      <alignment horizontal="center" vertical="center"/>
    </xf>
    <xf numFmtId="166" fontId="24" fillId="11" borderId="1" xfId="4" applyNumberFormat="1" applyFont="1" applyFill="1" applyBorder="1" applyAlignment="1">
      <alignment horizontal="center" vertical="center"/>
    </xf>
    <xf numFmtId="171" fontId="10" fillId="8" borderId="1" xfId="5" applyNumberFormat="1" applyFont="1" applyFill="1" applyBorder="1" applyAlignment="1">
      <alignment horizontal="right" vertical="center"/>
    </xf>
    <xf numFmtId="171" fontId="1" fillId="8" borderId="1" xfId="5" applyNumberFormat="1" applyFont="1" applyFill="1" applyBorder="1" applyAlignment="1">
      <alignment horizontal="right" vertical="center"/>
    </xf>
    <xf numFmtId="0" fontId="1" fillId="5" borderId="0" xfId="0" applyFont="1" applyFill="1" applyAlignment="1">
      <alignment horizontal="right" vertical="center"/>
    </xf>
    <xf numFmtId="171" fontId="10" fillId="5" borderId="1" xfId="5" applyNumberFormat="1" applyFont="1" applyFill="1" applyBorder="1" applyAlignment="1">
      <alignment horizontal="right" vertical="center"/>
    </xf>
    <xf numFmtId="171" fontId="10" fillId="8" borderId="1" xfId="19" applyNumberFormat="1" applyFont="1" applyFill="1" applyBorder="1" applyAlignment="1">
      <alignment horizontal="right" vertical="center"/>
    </xf>
    <xf numFmtId="171" fontId="1" fillId="8" borderId="1" xfId="19" applyNumberFormat="1" applyFont="1" applyFill="1" applyBorder="1" applyAlignment="1">
      <alignment horizontal="right" vertical="center"/>
    </xf>
    <xf numFmtId="166" fontId="24" fillId="11" borderId="1" xfId="4" applyNumberFormat="1" applyFont="1" applyFill="1" applyBorder="1" applyAlignment="1">
      <alignment horizontal="right" vertical="center"/>
    </xf>
    <xf numFmtId="171" fontId="24" fillId="11" borderId="1" xfId="5" applyNumberFormat="1" applyFont="1" applyFill="1" applyBorder="1" applyAlignment="1">
      <alignment horizontal="right" vertical="center"/>
    </xf>
    <xf numFmtId="171" fontId="23" fillId="11" borderId="1" xfId="5" applyNumberFormat="1" applyFont="1" applyFill="1" applyBorder="1" applyAlignment="1">
      <alignment horizontal="right" vertical="center"/>
    </xf>
    <xf numFmtId="171" fontId="10" fillId="8" borderId="1" xfId="4" applyNumberFormat="1" applyFont="1" applyFill="1" applyBorder="1" applyAlignment="1">
      <alignment horizontal="right" vertical="center"/>
    </xf>
    <xf numFmtId="17" fontId="47" fillId="0" borderId="56" xfId="9" applyNumberFormat="1" applyFont="1" applyBorder="1" applyAlignment="1">
      <alignment horizontal="center" vertical="center"/>
    </xf>
    <xf numFmtId="17" fontId="25" fillId="7" borderId="50" xfId="9" applyNumberFormat="1" applyFont="1" applyFill="1" applyBorder="1" applyAlignment="1">
      <alignment horizontal="center" vertical="center"/>
    </xf>
    <xf numFmtId="17" fontId="25" fillId="7" borderId="57" xfId="9" applyNumberFormat="1" applyFont="1" applyFill="1" applyBorder="1" applyAlignment="1">
      <alignment horizontal="center" vertical="center"/>
    </xf>
    <xf numFmtId="0" fontId="45" fillId="7" borderId="49" xfId="9" applyFont="1" applyFill="1" applyBorder="1" applyAlignment="1">
      <alignment vertical="center"/>
    </xf>
    <xf numFmtId="0" fontId="44" fillId="0" borderId="49" xfId="9" applyFont="1" applyBorder="1" applyAlignment="1">
      <alignment vertical="center"/>
    </xf>
    <xf numFmtId="0" fontId="44" fillId="0" borderId="52" xfId="9" applyFont="1" applyBorder="1" applyAlignment="1">
      <alignment vertical="center"/>
    </xf>
    <xf numFmtId="167" fontId="44" fillId="0" borderId="49" xfId="16" applyNumberFormat="1" applyFont="1" applyBorder="1" applyAlignment="1">
      <alignment vertical="center"/>
    </xf>
    <xf numFmtId="189" fontId="17" fillId="11" borderId="66" xfId="20" applyNumberFormat="1" applyFont="1" applyFill="1" applyBorder="1" applyAlignment="1">
      <alignment vertical="center"/>
    </xf>
    <xf numFmtId="189" fontId="17" fillId="11" borderId="47" xfId="20" applyNumberFormat="1" applyFont="1" applyFill="1" applyBorder="1" applyAlignment="1">
      <alignment vertical="center"/>
    </xf>
    <xf numFmtId="189" fontId="17" fillId="11" borderId="56" xfId="20" applyNumberFormat="1" applyFont="1" applyFill="1" applyBorder="1" applyAlignment="1">
      <alignment vertical="center"/>
    </xf>
    <xf numFmtId="189" fontId="47" fillId="11" borderId="67" xfId="20" applyNumberFormat="1" applyFont="1" applyFill="1" applyBorder="1" applyAlignment="1">
      <alignment vertical="center"/>
    </xf>
    <xf numFmtId="189" fontId="47" fillId="11" borderId="57" xfId="20" applyNumberFormat="1" applyFont="1" applyFill="1" applyBorder="1" applyAlignment="1">
      <alignment vertical="center"/>
    </xf>
    <xf numFmtId="167" fontId="17" fillId="11" borderId="66" xfId="16" applyNumberFormat="1" applyFont="1" applyFill="1" applyBorder="1" applyAlignment="1">
      <alignment vertical="center"/>
    </xf>
    <xf numFmtId="167" fontId="17" fillId="11" borderId="47" xfId="16" applyNumberFormat="1" applyFont="1" applyFill="1" applyBorder="1" applyAlignment="1">
      <alignment vertical="center"/>
    </xf>
    <xf numFmtId="167" fontId="17" fillId="11" borderId="57" xfId="16" applyNumberFormat="1" applyFont="1" applyFill="1" applyBorder="1" applyAlignment="1">
      <alignment vertical="center"/>
    </xf>
    <xf numFmtId="191" fontId="17" fillId="11" borderId="50" xfId="16" applyNumberFormat="1" applyFont="1" applyFill="1" applyBorder="1" applyAlignment="1">
      <alignment vertical="center"/>
    </xf>
    <xf numFmtId="191" fontId="17" fillId="11" borderId="57" xfId="16" applyNumberFormat="1" applyFont="1" applyFill="1" applyBorder="1" applyAlignment="1">
      <alignment vertical="center"/>
    </xf>
    <xf numFmtId="190" fontId="44" fillId="11" borderId="78" xfId="14" applyNumberFormat="1" applyFont="1" applyFill="1" applyBorder="1" applyAlignment="1">
      <alignment vertical="center"/>
    </xf>
    <xf numFmtId="190" fontId="44" fillId="11" borderId="79" xfId="14" applyNumberFormat="1" applyFont="1" applyFill="1" applyBorder="1" applyAlignment="1">
      <alignment vertical="center"/>
    </xf>
    <xf numFmtId="190" fontId="44" fillId="11" borderId="77" xfId="14" applyNumberFormat="1" applyFont="1" applyFill="1" applyBorder="1" applyAlignment="1">
      <alignment vertical="center"/>
    </xf>
    <xf numFmtId="190" fontId="47" fillId="11" borderId="67" xfId="14" applyNumberFormat="1" applyFont="1" applyFill="1" applyBorder="1" applyAlignment="1">
      <alignment vertical="center"/>
    </xf>
    <xf numFmtId="17" fontId="25" fillId="10" borderId="67" xfId="9" applyNumberFormat="1" applyFont="1" applyFill="1" applyBorder="1" applyAlignment="1">
      <alignment horizontal="center" vertical="center"/>
    </xf>
    <xf numFmtId="9" fontId="44" fillId="11" borderId="66" xfId="16" applyFont="1" applyFill="1" applyBorder="1" applyAlignment="1">
      <alignment vertical="center"/>
    </xf>
    <xf numFmtId="9" fontId="44" fillId="11" borderId="47" xfId="16" applyFont="1" applyFill="1" applyBorder="1" applyAlignment="1">
      <alignment vertical="center"/>
    </xf>
    <xf numFmtId="9" fontId="44" fillId="11" borderId="56" xfId="16" applyFont="1" applyFill="1" applyBorder="1" applyAlignment="1">
      <alignment vertical="center"/>
    </xf>
    <xf numFmtId="9" fontId="47" fillId="11" borderId="57" xfId="16" applyFont="1" applyFill="1" applyBorder="1" applyAlignment="1">
      <alignment vertical="center"/>
    </xf>
    <xf numFmtId="190" fontId="29" fillId="7" borderId="79" xfId="14" applyNumberFormat="1" applyFont="1" applyFill="1" applyBorder="1" applyAlignment="1">
      <alignment vertical="center"/>
    </xf>
    <xf numFmtId="190" fontId="29" fillId="7" borderId="77" xfId="14" applyNumberFormat="1" applyFont="1" applyFill="1" applyBorder="1" applyAlignment="1">
      <alignment vertical="center"/>
    </xf>
    <xf numFmtId="190" fontId="29" fillId="7" borderId="78" xfId="14" applyNumberFormat="1" applyFont="1" applyFill="1" applyBorder="1" applyAlignment="1">
      <alignment vertical="center"/>
    </xf>
    <xf numFmtId="190" fontId="47" fillId="7" borderId="67" xfId="14" applyNumberFormat="1" applyFont="1" applyFill="1" applyBorder="1" applyAlignment="1">
      <alignment vertical="center"/>
    </xf>
    <xf numFmtId="9" fontId="44" fillId="7" borderId="78" xfId="16" applyFont="1" applyFill="1" applyBorder="1" applyAlignment="1">
      <alignment vertical="center"/>
    </xf>
    <xf numFmtId="9" fontId="44" fillId="7" borderId="79" xfId="16" applyFont="1" applyFill="1" applyBorder="1" applyAlignment="1">
      <alignment vertical="center"/>
    </xf>
    <xf numFmtId="9" fontId="44" fillId="7" borderId="77" xfId="16" applyFont="1" applyFill="1" applyBorder="1" applyAlignment="1">
      <alignment vertical="center"/>
    </xf>
    <xf numFmtId="9" fontId="47" fillId="7" borderId="67" xfId="16" applyFont="1" applyFill="1" applyBorder="1" applyAlignment="1">
      <alignment vertical="center"/>
    </xf>
    <xf numFmtId="0" fontId="25" fillId="10" borderId="80" xfId="0" applyFont="1" applyFill="1" applyBorder="1" applyAlignment="1">
      <alignment vertical="center"/>
    </xf>
    <xf numFmtId="0" fontId="25" fillId="10" borderId="45" xfId="0" applyFont="1" applyFill="1" applyBorder="1" applyAlignment="1">
      <alignment horizontal="right" vertical="center"/>
    </xf>
    <xf numFmtId="0" fontId="25" fillId="10" borderId="70" xfId="0" applyFont="1" applyFill="1" applyBorder="1" applyAlignment="1">
      <alignment horizontal="center" vertical="center"/>
    </xf>
    <xf numFmtId="0" fontId="17" fillId="12" borderId="64" xfId="0" applyFont="1" applyFill="1" applyBorder="1" applyAlignment="1">
      <alignment vertical="center"/>
    </xf>
    <xf numFmtId="182" fontId="17" fillId="12" borderId="49" xfId="3" applyNumberFormat="1" applyFont="1" applyFill="1" applyBorder="1" applyAlignment="1">
      <alignment horizontal="right" vertical="center"/>
    </xf>
    <xf numFmtId="182" fontId="17" fillId="12" borderId="58" xfId="3" applyNumberFormat="1" applyFont="1" applyFill="1" applyBorder="1" applyAlignment="1">
      <alignment horizontal="right" vertical="center"/>
    </xf>
    <xf numFmtId="0" fontId="47" fillId="12" borderId="64" xfId="0" applyFont="1" applyFill="1" applyBorder="1" applyAlignment="1">
      <alignment horizontal="center" vertical="center"/>
    </xf>
    <xf numFmtId="0" fontId="21" fillId="10" borderId="51" xfId="0" applyFont="1" applyFill="1" applyBorder="1" applyAlignment="1">
      <alignment horizontal="center" vertical="center"/>
    </xf>
    <xf numFmtId="0" fontId="1" fillId="7" borderId="0" xfId="12" applyFont="1" applyFill="1" applyAlignment="1">
      <alignment horizontal="left" vertical="center" wrapText="1"/>
    </xf>
    <xf numFmtId="0" fontId="21" fillId="10" borderId="58" xfId="0" applyFont="1" applyFill="1" applyBorder="1" applyAlignment="1">
      <alignment horizontal="center" vertical="center"/>
    </xf>
    <xf numFmtId="0" fontId="10" fillId="7" borderId="49" xfId="9" applyFont="1" applyFill="1" applyBorder="1" applyAlignment="1">
      <alignment vertical="center" wrapText="1"/>
    </xf>
    <xf numFmtId="0" fontId="23" fillId="7" borderId="59" xfId="12" applyFont="1" applyFill="1" applyBorder="1" applyAlignment="1">
      <alignment vertical="center"/>
    </xf>
    <xf numFmtId="178" fontId="10" fillId="7" borderId="50" xfId="0" applyNumberFormat="1" applyFont="1" applyFill="1" applyBorder="1" applyAlignment="1">
      <alignment vertical="center"/>
    </xf>
    <xf numFmtId="0" fontId="21" fillId="10" borderId="64" xfId="0" applyFont="1" applyFill="1" applyBorder="1" applyAlignment="1">
      <alignment horizontal="center" vertical="center"/>
    </xf>
    <xf numFmtId="0" fontId="21" fillId="10" borderId="76" xfId="10" applyFont="1" applyFill="1" applyBorder="1" applyAlignment="1">
      <alignment horizontal="center" vertical="center"/>
    </xf>
    <xf numFmtId="0" fontId="21" fillId="10" borderId="72" xfId="10" applyFont="1" applyFill="1" applyBorder="1" applyAlignment="1">
      <alignment horizontal="center" vertical="center" wrapText="1"/>
    </xf>
    <xf numFmtId="0" fontId="21" fillId="10" borderId="75" xfId="10" applyFont="1" applyFill="1" applyBorder="1" applyAlignment="1">
      <alignment horizontal="center" vertical="center" wrapText="1"/>
    </xf>
    <xf numFmtId="176" fontId="10" fillId="7" borderId="0" xfId="0" applyNumberFormat="1" applyFont="1" applyFill="1" applyAlignment="1">
      <alignment horizontal="right" vertical="center"/>
    </xf>
    <xf numFmtId="176" fontId="1" fillId="11" borderId="50" xfId="0" applyNumberFormat="1" applyFont="1" applyFill="1" applyBorder="1" applyAlignment="1">
      <alignment vertical="center"/>
    </xf>
    <xf numFmtId="176" fontId="1" fillId="0" borderId="50" xfId="0" applyNumberFormat="1" applyFont="1" applyBorder="1" applyAlignment="1">
      <alignment vertical="center"/>
    </xf>
    <xf numFmtId="176" fontId="23" fillId="0" borderId="49" xfId="0" applyNumberFormat="1" applyFont="1" applyBorder="1" applyAlignment="1">
      <alignment vertical="center"/>
    </xf>
    <xf numFmtId="173" fontId="23" fillId="0" borderId="49" xfId="16" applyNumberFormat="1" applyFont="1" applyFill="1" applyBorder="1" applyAlignment="1">
      <alignment horizontal="right" vertical="center"/>
    </xf>
    <xf numFmtId="167" fontId="0" fillId="7" borderId="0" xfId="0" applyNumberFormat="1" applyFill="1" applyAlignment="1">
      <alignment vertical="center"/>
    </xf>
    <xf numFmtId="0" fontId="48" fillId="7" borderId="0" xfId="12" applyFont="1" applyFill="1" applyAlignment="1">
      <alignment vertical="center" wrapText="1"/>
    </xf>
    <xf numFmtId="0" fontId="48" fillId="7" borderId="0" xfId="0" applyFont="1" applyFill="1" applyAlignment="1">
      <alignment vertical="center" wrapText="1"/>
    </xf>
    <xf numFmtId="17" fontId="25" fillId="10" borderId="49" xfId="9" applyNumberFormat="1" applyFont="1" applyFill="1" applyBorder="1" applyAlignment="1">
      <alignment horizontal="center" vertical="center"/>
    </xf>
    <xf numFmtId="17" fontId="47" fillId="0" borderId="51" xfId="9" applyNumberFormat="1" applyFont="1" applyBorder="1" applyAlignment="1">
      <alignment horizontal="center" vertical="center"/>
    </xf>
    <xf numFmtId="191" fontId="44" fillId="0" borderId="52" xfId="9" applyNumberFormat="1" applyFont="1" applyBorder="1" applyAlignment="1">
      <alignment vertical="center"/>
    </xf>
    <xf numFmtId="167" fontId="17" fillId="11" borderId="56" xfId="16" applyNumberFormat="1" applyFont="1" applyFill="1" applyBorder="1" applyAlignment="1">
      <alignment vertical="center"/>
    </xf>
    <xf numFmtId="167" fontId="44" fillId="0" borderId="52" xfId="16" applyNumberFormat="1" applyFont="1" applyFill="1" applyBorder="1" applyAlignment="1">
      <alignment vertical="center"/>
    </xf>
    <xf numFmtId="167" fontId="44" fillId="0" borderId="58" xfId="16" applyNumberFormat="1" applyFont="1" applyFill="1" applyBorder="1" applyAlignment="1">
      <alignment vertical="center"/>
    </xf>
    <xf numFmtId="167" fontId="47" fillId="0" borderId="51" xfId="16" applyNumberFormat="1" applyFont="1" applyFill="1" applyBorder="1" applyAlignment="1">
      <alignment vertical="center"/>
    </xf>
    <xf numFmtId="189" fontId="44" fillId="0" borderId="58" xfId="14" applyNumberFormat="1" applyFont="1" applyFill="1" applyBorder="1" applyAlignment="1">
      <alignment vertical="center"/>
    </xf>
    <xf numFmtId="191" fontId="47" fillId="0" borderId="83" xfId="16" applyNumberFormat="1" applyFont="1" applyFill="1" applyBorder="1" applyAlignment="1">
      <alignment vertical="center"/>
    </xf>
    <xf numFmtId="189" fontId="44" fillId="0" borderId="52" xfId="20" applyNumberFormat="1" applyFont="1" applyFill="1" applyBorder="1" applyAlignment="1">
      <alignment vertical="center"/>
    </xf>
    <xf numFmtId="191" fontId="47" fillId="0" borderId="51" xfId="16" applyNumberFormat="1" applyFont="1" applyFill="1" applyBorder="1" applyAlignment="1">
      <alignment vertical="center"/>
    </xf>
    <xf numFmtId="0" fontId="44" fillId="7" borderId="66" xfId="14" applyFont="1" applyFill="1" applyBorder="1" applyAlignment="1">
      <alignment horizontal="left" vertical="center"/>
    </xf>
    <xf numFmtId="0" fontId="44" fillId="7" borderId="47" xfId="14" applyFont="1" applyFill="1" applyBorder="1" applyAlignment="1">
      <alignment horizontal="left" vertical="center"/>
    </xf>
    <xf numFmtId="0" fontId="44" fillId="7" borderId="56" xfId="14" applyFont="1" applyFill="1" applyBorder="1" applyAlignment="1">
      <alignment horizontal="left" vertical="center"/>
    </xf>
    <xf numFmtId="177" fontId="47" fillId="0" borderId="57" xfId="14" applyNumberFormat="1" applyFont="1" applyFill="1" applyBorder="1" applyAlignment="1">
      <alignment horizontal="center" vertical="center"/>
    </xf>
    <xf numFmtId="17" fontId="25" fillId="10" borderId="86" xfId="9" applyNumberFormat="1" applyFont="1" applyFill="1" applyBorder="1" applyAlignment="1">
      <alignment horizontal="center" vertical="center"/>
    </xf>
    <xf numFmtId="0" fontId="25" fillId="7" borderId="57" xfId="14" applyFont="1" applyFill="1" applyBorder="1" applyAlignment="1">
      <alignment vertical="center"/>
    </xf>
    <xf numFmtId="0" fontId="47" fillId="0" borderId="52" xfId="9" applyFont="1" applyBorder="1" applyAlignment="1">
      <alignment vertical="center"/>
    </xf>
    <xf numFmtId="0" fontId="29" fillId="0" borderId="52" xfId="9" applyFont="1" applyBorder="1" applyAlignment="1">
      <alignment vertical="center"/>
    </xf>
    <xf numFmtId="0" fontId="12" fillId="0" borderId="57" xfId="9" applyFont="1" applyBorder="1" applyAlignment="1">
      <alignment vertical="center"/>
    </xf>
    <xf numFmtId="0" fontId="44" fillId="0" borderId="50" xfId="9" applyFont="1" applyBorder="1" applyAlignment="1">
      <alignment vertical="center"/>
    </xf>
    <xf numFmtId="0" fontId="44" fillId="0" borderId="57" xfId="9" applyFont="1" applyBorder="1" applyAlignment="1">
      <alignment vertical="center"/>
    </xf>
    <xf numFmtId="190" fontId="29" fillId="7" borderId="81" xfId="14" applyNumberFormat="1" applyFont="1" applyFill="1" applyBorder="1" applyAlignment="1">
      <alignment vertical="center"/>
    </xf>
    <xf numFmtId="190" fontId="29" fillId="7" borderId="84" xfId="14" applyNumberFormat="1" applyFont="1" applyFill="1" applyBorder="1" applyAlignment="1">
      <alignment vertical="center"/>
    </xf>
    <xf numFmtId="190" fontId="29" fillId="7" borderId="85" xfId="14" applyNumberFormat="1" applyFont="1" applyFill="1" applyBorder="1" applyAlignment="1">
      <alignment vertical="center"/>
    </xf>
    <xf numFmtId="190" fontId="47" fillId="7" borderId="83" xfId="14" applyNumberFormat="1" applyFont="1" applyFill="1" applyBorder="1" applyAlignment="1">
      <alignment vertical="center"/>
    </xf>
    <xf numFmtId="17" fontId="25" fillId="7" borderId="51" xfId="9" applyNumberFormat="1" applyFont="1" applyFill="1" applyBorder="1" applyAlignment="1">
      <alignment horizontal="center" vertical="center"/>
    </xf>
    <xf numFmtId="9" fontId="44" fillId="7" borderId="81" xfId="16" applyFont="1" applyFill="1" applyBorder="1" applyAlignment="1">
      <alignment vertical="center"/>
    </xf>
    <xf numFmtId="9" fontId="44" fillId="7" borderId="84" xfId="16" applyFont="1" applyFill="1" applyBorder="1" applyAlignment="1">
      <alignment vertical="center"/>
    </xf>
    <xf numFmtId="9" fontId="44" fillId="7" borderId="85" xfId="16" applyFont="1" applyFill="1" applyBorder="1" applyAlignment="1">
      <alignment vertical="center"/>
    </xf>
    <xf numFmtId="9" fontId="47" fillId="7" borderId="83" xfId="16" applyFont="1" applyFill="1" applyBorder="1" applyAlignment="1">
      <alignment vertical="center"/>
    </xf>
    <xf numFmtId="189" fontId="44" fillId="0" borderId="52" xfId="14" applyNumberFormat="1" applyFont="1" applyFill="1" applyBorder="1" applyAlignment="1">
      <alignment vertical="center"/>
    </xf>
    <xf numFmtId="0" fontId="44" fillId="7" borderId="0" xfId="9" applyFont="1" applyFill="1" applyAlignment="1">
      <alignment vertical="center"/>
    </xf>
    <xf numFmtId="0" fontId="10" fillId="7" borderId="21"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 fillId="7" borderId="87" xfId="0" applyFont="1" applyFill="1" applyBorder="1" applyAlignment="1">
      <alignment vertical="center"/>
    </xf>
    <xf numFmtId="0" fontId="10" fillId="5" borderId="0" xfId="0" applyFont="1" applyFill="1" applyAlignment="1">
      <alignment vertical="center"/>
    </xf>
    <xf numFmtId="189" fontId="44" fillId="0" borderId="0" xfId="9" applyNumberFormat="1" applyFont="1" applyAlignment="1">
      <alignment vertical="center"/>
    </xf>
    <xf numFmtId="189" fontId="44" fillId="0" borderId="52" xfId="9" applyNumberFormat="1" applyFont="1" applyBorder="1" applyAlignment="1">
      <alignment vertical="center"/>
    </xf>
    <xf numFmtId="189" fontId="44" fillId="0" borderId="49" xfId="9" applyNumberFormat="1" applyFont="1" applyBorder="1" applyAlignment="1">
      <alignment vertical="center"/>
    </xf>
    <xf numFmtId="189" fontId="44" fillId="0" borderId="58" xfId="9" applyNumberFormat="1" applyFont="1" applyBorder="1" applyAlignment="1">
      <alignment vertical="center"/>
    </xf>
    <xf numFmtId="189" fontId="17" fillId="0" borderId="50" xfId="9" applyNumberFormat="1" applyFont="1" applyBorder="1" applyAlignment="1">
      <alignment vertical="center"/>
    </xf>
    <xf numFmtId="189" fontId="17" fillId="0" borderId="51" xfId="9" applyNumberFormat="1" applyFont="1" applyBorder="1" applyAlignment="1">
      <alignment vertical="center"/>
    </xf>
    <xf numFmtId="167" fontId="13" fillId="11" borderId="50" xfId="16" applyNumberFormat="1" applyFont="1" applyFill="1" applyBorder="1" applyAlignment="1">
      <alignment horizontal="right" vertical="center"/>
    </xf>
    <xf numFmtId="167" fontId="13" fillId="0" borderId="51" xfId="16" applyNumberFormat="1" applyFont="1" applyFill="1" applyBorder="1" applyAlignment="1">
      <alignment horizontal="right" vertical="center"/>
    </xf>
    <xf numFmtId="0" fontId="1" fillId="0" borderId="49" xfId="14" applyFont="1" applyFill="1" applyBorder="1" applyAlignment="1">
      <alignment horizontal="right" vertical="center"/>
    </xf>
    <xf numFmtId="0" fontId="24" fillId="0" borderId="0" xfId="0" applyFont="1" applyAlignment="1">
      <alignment horizontal="right" vertical="center"/>
    </xf>
    <xf numFmtId="176" fontId="1" fillId="7" borderId="0" xfId="0" applyNumberFormat="1" applyFont="1" applyFill="1" applyAlignment="1">
      <alignment horizontal="center" vertical="center"/>
    </xf>
    <xf numFmtId="167" fontId="38" fillId="0" borderId="49" xfId="16" applyNumberFormat="1" applyFont="1" applyBorder="1" applyAlignment="1">
      <alignment vertical="center"/>
    </xf>
    <xf numFmtId="167" fontId="1" fillId="0" borderId="0" xfId="16" applyNumberFormat="1" applyFont="1" applyFill="1" applyBorder="1" applyAlignment="1">
      <alignment horizontal="right" vertical="center"/>
    </xf>
    <xf numFmtId="167" fontId="37" fillId="0" borderId="0" xfId="16" applyNumberFormat="1" applyFont="1" applyAlignment="1">
      <alignment vertical="center"/>
    </xf>
    <xf numFmtId="185" fontId="1" fillId="0" borderId="0" xfId="9" applyNumberFormat="1"/>
    <xf numFmtId="195" fontId="44" fillId="0" borderId="0" xfId="9" applyNumberFormat="1" applyFont="1" applyAlignment="1">
      <alignment vertical="center"/>
    </xf>
    <xf numFmtId="167" fontId="47" fillId="0" borderId="83" xfId="16" applyNumberFormat="1" applyFont="1" applyFill="1" applyBorder="1" applyAlignment="1">
      <alignment vertical="center"/>
    </xf>
    <xf numFmtId="167" fontId="10" fillId="7" borderId="49" xfId="0" applyNumberFormat="1" applyFont="1" applyFill="1" applyBorder="1" applyAlignment="1">
      <alignment vertical="center"/>
    </xf>
    <xf numFmtId="166" fontId="1" fillId="5" borderId="0" xfId="0" applyNumberFormat="1" applyFont="1" applyFill="1" applyAlignment="1">
      <alignment vertical="center"/>
    </xf>
    <xf numFmtId="14" fontId="24" fillId="11" borderId="29" xfId="0" applyNumberFormat="1" applyFont="1" applyFill="1" applyBorder="1" applyAlignment="1">
      <alignment horizontal="center" vertical="center"/>
    </xf>
    <xf numFmtId="14" fontId="27" fillId="8" borderId="29" xfId="0" applyNumberFormat="1" applyFont="1" applyFill="1" applyBorder="1" applyAlignment="1">
      <alignment horizontal="center" vertical="center"/>
    </xf>
    <xf numFmtId="166" fontId="1" fillId="5" borderId="0" xfId="0" applyNumberFormat="1" applyFont="1" applyFill="1"/>
    <xf numFmtId="190" fontId="44" fillId="11" borderId="78" xfId="14" applyNumberFormat="1" applyFont="1" applyFill="1" applyBorder="1" applyAlignment="1">
      <alignment horizontal="center" vertical="center"/>
    </xf>
    <xf numFmtId="190" fontId="44" fillId="11" borderId="79" xfId="14" applyNumberFormat="1" applyFont="1" applyFill="1" applyBorder="1" applyAlignment="1">
      <alignment horizontal="center" vertical="center"/>
    </xf>
    <xf numFmtId="190" fontId="44" fillId="11" borderId="77" xfId="14" applyNumberFormat="1" applyFont="1" applyFill="1" applyBorder="1" applyAlignment="1">
      <alignment horizontal="center" vertical="center"/>
    </xf>
    <xf numFmtId="190" fontId="47" fillId="11" borderId="67" xfId="14" applyNumberFormat="1" applyFont="1" applyFill="1" applyBorder="1" applyAlignment="1">
      <alignment horizontal="center" vertical="center"/>
    </xf>
    <xf numFmtId="190" fontId="13" fillId="11" borderId="50" xfId="14" quotePrefix="1" applyNumberFormat="1" applyFont="1" applyFill="1" applyBorder="1" applyAlignment="1">
      <alignment vertical="center"/>
    </xf>
    <xf numFmtId="167" fontId="38" fillId="0" borderId="0" xfId="16" applyNumberFormat="1" applyFont="1" applyFill="1" applyAlignment="1">
      <alignment vertical="center"/>
    </xf>
    <xf numFmtId="0" fontId="36" fillId="0" borderId="0" xfId="0" applyFont="1" applyAlignment="1">
      <alignment vertical="center"/>
    </xf>
    <xf numFmtId="167" fontId="43" fillId="0" borderId="0" xfId="16" applyNumberFormat="1" applyFont="1" applyFill="1" applyAlignment="1">
      <alignment vertical="center"/>
    </xf>
    <xf numFmtId="0" fontId="0" fillId="7" borderId="0" xfId="0" applyFill="1"/>
    <xf numFmtId="14" fontId="41" fillId="10" borderId="50" xfId="10" applyNumberFormat="1" applyFont="1" applyFill="1" applyBorder="1" applyAlignment="1">
      <alignment horizontal="center" vertical="center" wrapText="1"/>
    </xf>
    <xf numFmtId="14" fontId="37" fillId="7" borderId="50" xfId="10" applyNumberFormat="1" applyFont="1" applyFill="1" applyBorder="1" applyAlignment="1">
      <alignment horizontal="center" vertical="center" wrapText="1"/>
    </xf>
    <xf numFmtId="14" fontId="38" fillId="0" borderId="0" xfId="0" applyNumberFormat="1" applyFont="1" applyAlignment="1">
      <alignment vertical="center"/>
    </xf>
    <xf numFmtId="14" fontId="36" fillId="7" borderId="0" xfId="0" applyNumberFormat="1" applyFont="1" applyFill="1" applyAlignment="1">
      <alignment horizontal="center" vertical="center"/>
    </xf>
    <xf numFmtId="0" fontId="44" fillId="13" borderId="0" xfId="0" applyFont="1" applyFill="1" applyAlignment="1">
      <alignment horizontal="right" vertical="center"/>
    </xf>
    <xf numFmtId="165" fontId="44" fillId="13" borderId="0" xfId="3" applyFont="1" applyFill="1" applyBorder="1" applyAlignment="1">
      <alignment horizontal="right" vertical="center"/>
    </xf>
    <xf numFmtId="165" fontId="44" fillId="13" borderId="52" xfId="3" applyFont="1" applyFill="1" applyBorder="1" applyAlignment="1">
      <alignment horizontal="right" vertical="center"/>
    </xf>
    <xf numFmtId="166" fontId="49" fillId="11" borderId="1" xfId="4" applyNumberFormat="1" applyFont="1" applyFill="1" applyBorder="1" applyAlignment="1">
      <alignment horizontal="right" vertical="center"/>
    </xf>
    <xf numFmtId="171" fontId="50" fillId="11" borderId="1" xfId="5" applyNumberFormat="1" applyFont="1" applyFill="1" applyBorder="1" applyAlignment="1">
      <alignment horizontal="right" vertical="center"/>
    </xf>
    <xf numFmtId="166" fontId="50" fillId="11" borderId="1" xfId="4" applyNumberFormat="1" applyFont="1" applyFill="1" applyBorder="1" applyAlignment="1">
      <alignment horizontal="right" vertical="center"/>
    </xf>
    <xf numFmtId="0" fontId="31" fillId="5" borderId="0" xfId="0" applyFont="1" applyFill="1" applyAlignment="1">
      <alignment vertical="center"/>
    </xf>
    <xf numFmtId="181" fontId="38" fillId="0" borderId="0" xfId="0" applyNumberFormat="1" applyFont="1" applyAlignment="1">
      <alignment vertical="center"/>
    </xf>
    <xf numFmtId="196" fontId="38" fillId="0" borderId="0" xfId="0" applyNumberFormat="1" applyFont="1" applyAlignment="1">
      <alignment vertical="center"/>
    </xf>
    <xf numFmtId="0" fontId="23" fillId="7" borderId="53" xfId="9" applyFont="1" applyFill="1" applyBorder="1" applyAlignment="1">
      <alignment horizontal="left" vertical="center"/>
    </xf>
    <xf numFmtId="171" fontId="23" fillId="11" borderId="53" xfId="9" applyNumberFormat="1" applyFont="1" applyFill="1" applyBorder="1" applyAlignment="1">
      <alignment horizontal="right" vertical="center"/>
    </xf>
    <xf numFmtId="171" fontId="23" fillId="7" borderId="53" xfId="9" applyNumberFormat="1" applyFont="1" applyFill="1" applyBorder="1" applyAlignment="1">
      <alignment horizontal="right" vertical="center"/>
    </xf>
    <xf numFmtId="0" fontId="23" fillId="7" borderId="49" xfId="9" applyFont="1" applyFill="1" applyBorder="1" applyAlignment="1">
      <alignment horizontal="left" vertical="center"/>
    </xf>
    <xf numFmtId="171" fontId="23" fillId="11" borderId="50" xfId="9" applyNumberFormat="1" applyFont="1" applyFill="1" applyBorder="1" applyAlignment="1">
      <alignment horizontal="right" vertical="center"/>
    </xf>
    <xf numFmtId="171" fontId="23" fillId="7" borderId="50" xfId="9" applyNumberFormat="1" applyFont="1" applyFill="1" applyBorder="1" applyAlignment="1">
      <alignment horizontal="right" vertical="center"/>
    </xf>
    <xf numFmtId="17" fontId="47" fillId="0" borderId="64" xfId="9" applyNumberFormat="1" applyFont="1" applyBorder="1" applyAlignment="1">
      <alignment horizontal="center" vertical="center"/>
    </xf>
    <xf numFmtId="17" fontId="47" fillId="0" borderId="58" xfId="9" applyNumberFormat="1" applyFont="1" applyBorder="1" applyAlignment="1">
      <alignment horizontal="center" vertical="center"/>
    </xf>
    <xf numFmtId="17" fontId="47" fillId="0" borderId="54" xfId="9" applyNumberFormat="1" applyFont="1" applyBorder="1" applyAlignment="1">
      <alignment horizontal="center" vertical="center"/>
    </xf>
    <xf numFmtId="190" fontId="44" fillId="11" borderId="91" xfId="14" applyNumberFormat="1" applyFont="1" applyFill="1" applyBorder="1" applyAlignment="1">
      <alignment vertical="center"/>
    </xf>
    <xf numFmtId="190" fontId="44" fillId="11" borderId="88" xfId="14" applyNumberFormat="1" applyFont="1" applyFill="1" applyBorder="1" applyAlignment="1">
      <alignment vertical="center"/>
    </xf>
    <xf numFmtId="190" fontId="44" fillId="11" borderId="92" xfId="14" applyNumberFormat="1" applyFont="1" applyFill="1" applyBorder="1" applyAlignment="1">
      <alignment vertical="center"/>
    </xf>
    <xf numFmtId="190" fontId="47" fillId="11" borderId="86" xfId="14" applyNumberFormat="1" applyFont="1" applyFill="1" applyBorder="1" applyAlignment="1">
      <alignment vertical="center"/>
    </xf>
    <xf numFmtId="17" fontId="25" fillId="7" borderId="54" xfId="9" applyNumberFormat="1" applyFont="1" applyFill="1" applyBorder="1" applyAlignment="1">
      <alignment horizontal="center" vertical="center"/>
    </xf>
    <xf numFmtId="9" fontId="44" fillId="11" borderId="91" xfId="16" applyFont="1" applyFill="1" applyBorder="1" applyAlignment="1">
      <alignment vertical="center"/>
    </xf>
    <xf numFmtId="9" fontId="44" fillId="11" borderId="88" xfId="16" applyFont="1" applyFill="1" applyBorder="1" applyAlignment="1">
      <alignment vertical="center"/>
    </xf>
    <xf numFmtId="9" fontId="44" fillId="11" borderId="92" xfId="16" applyFont="1" applyFill="1" applyBorder="1" applyAlignment="1">
      <alignment vertical="center"/>
    </xf>
    <xf numFmtId="9" fontId="47" fillId="11" borderId="86" xfId="16" applyFont="1" applyFill="1" applyBorder="1" applyAlignment="1">
      <alignment vertical="center"/>
    </xf>
    <xf numFmtId="17" fontId="47" fillId="0" borderId="83" xfId="9" applyNumberFormat="1" applyFont="1" applyBorder="1" applyAlignment="1">
      <alignment horizontal="center" vertical="center"/>
    </xf>
    <xf numFmtId="0" fontId="30" fillId="0" borderId="0" xfId="0" applyFont="1" applyAlignment="1">
      <alignment vertical="center"/>
    </xf>
    <xf numFmtId="0" fontId="16" fillId="0" borderId="0" xfId="10" applyFont="1" applyAlignment="1">
      <alignment vertical="center"/>
    </xf>
    <xf numFmtId="186" fontId="0" fillId="0" borderId="49" xfId="3" applyNumberFormat="1" applyFont="1" applyBorder="1" applyAlignment="1">
      <alignment horizontal="right" vertical="center"/>
    </xf>
    <xf numFmtId="186" fontId="26" fillId="0" borderId="0" xfId="0" applyNumberFormat="1" applyFont="1" applyAlignment="1" applyProtection="1">
      <alignment horizontal="right" vertical="center"/>
      <protection locked="0"/>
    </xf>
    <xf numFmtId="179" fontId="26" fillId="0" borderId="49" xfId="0" applyNumberFormat="1" applyFont="1" applyBorder="1" applyAlignment="1" applyProtection="1">
      <alignment horizontal="right" vertical="center"/>
      <protection locked="0"/>
    </xf>
    <xf numFmtId="167" fontId="1" fillId="0" borderId="0" xfId="16" applyNumberFormat="1" applyFont="1" applyFill="1" applyAlignment="1">
      <alignment horizontal="right" vertical="center"/>
    </xf>
    <xf numFmtId="165" fontId="1" fillId="0" borderId="49" xfId="3" applyFont="1" applyFill="1" applyBorder="1" applyAlignment="1">
      <alignment horizontal="right" vertical="center"/>
    </xf>
    <xf numFmtId="167" fontId="1" fillId="0" borderId="49" xfId="16" applyNumberFormat="1" applyFont="1" applyFill="1" applyBorder="1" applyAlignment="1">
      <alignment horizontal="right" vertical="center"/>
    </xf>
    <xf numFmtId="172" fontId="1" fillId="0" borderId="0" xfId="16" applyNumberFormat="1" applyFont="1" applyFill="1" applyAlignment="1">
      <alignment horizontal="right" vertical="center"/>
    </xf>
    <xf numFmtId="172" fontId="1" fillId="0" borderId="49" xfId="10" applyNumberFormat="1" applyBorder="1" applyAlignment="1">
      <alignment horizontal="right" vertical="center"/>
    </xf>
    <xf numFmtId="17" fontId="21" fillId="10" borderId="53" xfId="0" applyNumberFormat="1" applyFont="1" applyFill="1" applyBorder="1" applyAlignment="1">
      <alignment horizontal="center" vertical="center"/>
    </xf>
    <xf numFmtId="182" fontId="24" fillId="11" borderId="0" xfId="3" applyNumberFormat="1" applyFont="1" applyFill="1" applyBorder="1" applyAlignment="1">
      <alignment horizontal="justify" vertical="center" wrapText="1"/>
    </xf>
    <xf numFmtId="182" fontId="24" fillId="7" borderId="0" xfId="3" applyNumberFormat="1" applyFont="1" applyFill="1" applyBorder="1" applyAlignment="1">
      <alignment horizontal="justify" vertical="center" wrapText="1"/>
    </xf>
    <xf numFmtId="0" fontId="23" fillId="0" borderId="0" xfId="0" applyFont="1" applyAlignment="1">
      <alignment horizontal="center" vertical="center"/>
    </xf>
    <xf numFmtId="0" fontId="23" fillId="0" borderId="0" xfId="12" applyFont="1" applyAlignment="1">
      <alignment horizontal="center" vertical="center"/>
    </xf>
    <xf numFmtId="176" fontId="23" fillId="0" borderId="0" xfId="0" applyNumberFormat="1" applyFont="1" applyAlignment="1">
      <alignment vertical="center"/>
    </xf>
    <xf numFmtId="166" fontId="23" fillId="0" borderId="0" xfId="7" applyFont="1" applyFill="1" applyAlignment="1">
      <alignment vertical="center"/>
    </xf>
    <xf numFmtId="0" fontId="24" fillId="0" borderId="0" xfId="12" applyFont="1" applyAlignment="1">
      <alignment vertical="center"/>
    </xf>
    <xf numFmtId="166" fontId="24" fillId="0" borderId="0" xfId="7" applyFont="1" applyFill="1" applyAlignment="1">
      <alignment vertical="center"/>
    </xf>
    <xf numFmtId="0" fontId="48" fillId="0" borderId="0" xfId="12" applyFont="1" applyAlignment="1">
      <alignment vertical="center" wrapText="1"/>
    </xf>
    <xf numFmtId="0" fontId="48" fillId="0" borderId="0" xfId="0" applyFont="1" applyAlignment="1">
      <alignment vertical="center" wrapText="1"/>
    </xf>
    <xf numFmtId="0" fontId="48" fillId="0" borderId="0" xfId="14" applyFont="1" applyFill="1" applyBorder="1" applyAlignment="1">
      <alignment vertical="center" wrapText="1"/>
    </xf>
    <xf numFmtId="0" fontId="23" fillId="0" borderId="0" xfId="14" applyFont="1" applyFill="1" applyBorder="1" applyAlignment="1">
      <alignment vertical="center"/>
    </xf>
    <xf numFmtId="176" fontId="23" fillId="0" borderId="0" xfId="12" applyNumberFormat="1" applyFont="1" applyAlignment="1">
      <alignment vertical="center"/>
    </xf>
    <xf numFmtId="167" fontId="23" fillId="0" borderId="0" xfId="16" applyNumberFormat="1" applyFont="1" applyFill="1" applyBorder="1" applyAlignment="1">
      <alignment vertical="center"/>
    </xf>
    <xf numFmtId="174" fontId="23" fillId="0" borderId="0" xfId="0" applyNumberFormat="1" applyFont="1" applyAlignment="1">
      <alignment vertical="center"/>
    </xf>
    <xf numFmtId="174" fontId="23" fillId="0" borderId="0" xfId="12" applyNumberFormat="1" applyFont="1" applyAlignment="1">
      <alignment vertical="center"/>
    </xf>
    <xf numFmtId="0" fontId="23" fillId="0" borderId="0" xfId="12" quotePrefix="1" applyFont="1" applyAlignment="1">
      <alignment horizontal="left" vertical="center"/>
    </xf>
    <xf numFmtId="10" fontId="23" fillId="0" borderId="0" xfId="16" applyNumberFormat="1" applyFont="1" applyFill="1" applyBorder="1" applyAlignment="1">
      <alignment vertical="center"/>
    </xf>
    <xf numFmtId="169" fontId="23" fillId="0" borderId="0" xfId="12" applyNumberFormat="1" applyFont="1" applyAlignment="1">
      <alignment vertical="center"/>
    </xf>
    <xf numFmtId="10" fontId="23" fillId="0" borderId="0" xfId="16" applyNumberFormat="1" applyFont="1" applyFill="1" applyAlignment="1">
      <alignment vertical="center"/>
    </xf>
    <xf numFmtId="175" fontId="23" fillId="0" borderId="0" xfId="12" quotePrefix="1" applyNumberFormat="1" applyFont="1" applyAlignment="1">
      <alignment horizontal="left" vertical="center"/>
    </xf>
    <xf numFmtId="0" fontId="24" fillId="7" borderId="0" xfId="0" applyFont="1" applyFill="1" applyAlignment="1">
      <alignment horizontal="center" vertical="center" wrapText="1"/>
    </xf>
    <xf numFmtId="0" fontId="24" fillId="7" borderId="49" xfId="0" applyFont="1" applyFill="1" applyBorder="1" applyAlignment="1">
      <alignment horizontal="center" vertical="center" wrapText="1"/>
    </xf>
    <xf numFmtId="0" fontId="21" fillId="10" borderId="0" xfId="0" applyFont="1" applyFill="1" applyAlignment="1">
      <alignment horizontal="center" vertical="center" wrapText="1"/>
    </xf>
    <xf numFmtId="0" fontId="10" fillId="7" borderId="50" xfId="0" applyFont="1" applyFill="1" applyBorder="1" applyAlignment="1">
      <alignment horizontal="center" vertical="center"/>
    </xf>
    <xf numFmtId="0" fontId="10" fillId="7" borderId="49" xfId="0" applyFont="1" applyFill="1" applyBorder="1" applyAlignment="1">
      <alignment horizontal="center" vertical="center"/>
    </xf>
    <xf numFmtId="0" fontId="10" fillId="7" borderId="49" xfId="9" applyFont="1" applyFill="1" applyBorder="1" applyAlignment="1">
      <alignment horizontal="center" vertical="center" wrapText="1"/>
    </xf>
    <xf numFmtId="0" fontId="10" fillId="7" borderId="49" xfId="9" applyFont="1" applyFill="1" applyBorder="1" applyAlignment="1">
      <alignment horizontal="center" vertical="center"/>
    </xf>
    <xf numFmtId="0" fontId="48" fillId="0" borderId="0" xfId="0" applyFont="1" applyAlignment="1">
      <alignment horizontal="left" vertical="center" wrapText="1"/>
    </xf>
    <xf numFmtId="0" fontId="24" fillId="0" borderId="0" xfId="0" applyFont="1" applyAlignment="1">
      <alignment horizontal="center" vertical="center" wrapText="1"/>
    </xf>
    <xf numFmtId="0" fontId="24" fillId="0" borderId="49" xfId="0" applyFont="1" applyBorder="1" applyAlignment="1">
      <alignment horizontal="center" vertical="center" wrapText="1"/>
    </xf>
    <xf numFmtId="0" fontId="23" fillId="7" borderId="49" xfId="0" applyFont="1" applyFill="1" applyBorder="1" applyAlignment="1">
      <alignment horizontal="center" vertical="center"/>
    </xf>
    <xf numFmtId="0" fontId="21" fillId="10" borderId="54" xfId="0" applyFont="1" applyFill="1" applyBorder="1" applyAlignment="1">
      <alignment horizontal="center" vertical="center"/>
    </xf>
    <xf numFmtId="0" fontId="21" fillId="10" borderId="51" xfId="0" applyFont="1" applyFill="1" applyBorder="1" applyAlignment="1">
      <alignment horizontal="center" vertical="center"/>
    </xf>
    <xf numFmtId="0" fontId="24" fillId="7" borderId="49" xfId="0" applyFont="1" applyFill="1" applyBorder="1" applyAlignment="1">
      <alignment horizontal="center" vertical="center"/>
    </xf>
    <xf numFmtId="0" fontId="21" fillId="10" borderId="50" xfId="0" applyFont="1" applyFill="1" applyBorder="1" applyAlignment="1">
      <alignment horizontal="center" vertical="center"/>
    </xf>
    <xf numFmtId="0" fontId="21" fillId="10" borderId="64" xfId="0" applyFont="1" applyFill="1" applyBorder="1" applyAlignment="1">
      <alignment horizontal="center" vertical="center"/>
    </xf>
    <xf numFmtId="0" fontId="21" fillId="10" borderId="49" xfId="0" applyFont="1" applyFill="1" applyBorder="1" applyAlignment="1">
      <alignment horizontal="center" vertical="center"/>
    </xf>
    <xf numFmtId="0" fontId="21" fillId="10" borderId="58" xfId="0" applyFont="1" applyFill="1" applyBorder="1" applyAlignment="1">
      <alignment horizontal="center" vertical="center"/>
    </xf>
    <xf numFmtId="0" fontId="48" fillId="0" borderId="0" xfId="12" applyFont="1" applyAlignment="1">
      <alignment horizontal="left" vertical="center" wrapText="1"/>
    </xf>
    <xf numFmtId="0" fontId="23" fillId="0" borderId="0" xfId="12" applyFont="1" applyAlignment="1">
      <alignment horizontal="left" vertical="center"/>
    </xf>
    <xf numFmtId="0" fontId="1" fillId="7" borderId="0" xfId="12" applyFont="1" applyFill="1" applyAlignment="1">
      <alignment horizontal="left" vertical="center" wrapText="1"/>
    </xf>
    <xf numFmtId="0" fontId="23" fillId="0" borderId="0" xfId="12" applyFont="1" applyAlignment="1">
      <alignment horizontal="left" vertical="center" wrapText="1"/>
    </xf>
    <xf numFmtId="17" fontId="24" fillId="7" borderId="53" xfId="0" applyNumberFormat="1" applyFont="1" applyFill="1" applyBorder="1" applyAlignment="1">
      <alignment horizontal="center" vertical="center" wrapText="1"/>
    </xf>
    <xf numFmtId="17" fontId="24" fillId="7" borderId="0" xfId="0" applyNumberFormat="1" applyFont="1" applyFill="1" applyAlignment="1">
      <alignment horizontal="center" vertical="center" wrapText="1"/>
    </xf>
    <xf numFmtId="17" fontId="24" fillId="7" borderId="49" xfId="0" applyNumberFormat="1" applyFont="1" applyFill="1" applyBorder="1" applyAlignment="1">
      <alignment horizontal="center" vertical="center" wrapText="1"/>
    </xf>
    <xf numFmtId="17" fontId="24" fillId="7" borderId="49" xfId="0" applyNumberFormat="1" applyFont="1" applyFill="1" applyBorder="1" applyAlignment="1">
      <alignment horizontal="center" vertical="center"/>
    </xf>
    <xf numFmtId="17" fontId="21" fillId="10" borderId="50" xfId="0" applyNumberFormat="1" applyFont="1" applyFill="1" applyBorder="1" applyAlignment="1">
      <alignment horizontal="center" vertical="center"/>
    </xf>
    <xf numFmtId="17" fontId="21" fillId="10" borderId="51" xfId="0" applyNumberFormat="1" applyFont="1" applyFill="1" applyBorder="1" applyAlignment="1">
      <alignment horizontal="center" vertical="center"/>
    </xf>
    <xf numFmtId="0" fontId="21" fillId="10" borderId="54" xfId="12" applyFont="1" applyFill="1" applyBorder="1" applyAlignment="1">
      <alignment horizontal="center" vertical="center"/>
    </xf>
    <xf numFmtId="0" fontId="21" fillId="10" borderId="50" xfId="12" applyFont="1" applyFill="1" applyBorder="1" applyAlignment="1">
      <alignment horizontal="center" vertical="center"/>
    </xf>
    <xf numFmtId="0" fontId="21" fillId="10" borderId="51" xfId="12" applyFont="1" applyFill="1" applyBorder="1" applyAlignment="1">
      <alignment horizontal="center" vertical="center"/>
    </xf>
    <xf numFmtId="17" fontId="21" fillId="10" borderId="54" xfId="0" applyNumberFormat="1" applyFont="1" applyFill="1" applyBorder="1" applyAlignment="1">
      <alignment horizontal="center" vertical="center"/>
    </xf>
    <xf numFmtId="17" fontId="24" fillId="7" borderId="53" xfId="9" applyNumberFormat="1" applyFont="1" applyFill="1" applyBorder="1" applyAlignment="1">
      <alignment horizontal="center" vertical="center" wrapText="1"/>
    </xf>
    <xf numFmtId="17" fontId="24" fillId="7" borderId="0" xfId="9" applyNumberFormat="1" applyFont="1" applyFill="1" applyAlignment="1">
      <alignment horizontal="center" vertical="center"/>
    </xf>
    <xf numFmtId="17" fontId="24" fillId="7" borderId="49" xfId="9" applyNumberFormat="1" applyFont="1" applyFill="1" applyBorder="1" applyAlignment="1">
      <alignment horizontal="center" vertical="center"/>
    </xf>
    <xf numFmtId="17" fontId="24" fillId="7" borderId="50" xfId="9" applyNumberFormat="1" applyFont="1" applyFill="1" applyBorder="1" applyAlignment="1">
      <alignment horizontal="center" vertical="center" wrapText="1"/>
    </xf>
    <xf numFmtId="0" fontId="24" fillId="0" borderId="49" xfId="9" applyFont="1" applyBorder="1" applyAlignment="1">
      <alignment horizontal="center" vertical="center"/>
    </xf>
    <xf numFmtId="17" fontId="24" fillId="7" borderId="50" xfId="9" applyNumberFormat="1" applyFont="1" applyFill="1" applyBorder="1" applyAlignment="1">
      <alignment horizontal="center" vertical="center"/>
    </xf>
    <xf numFmtId="0" fontId="1" fillId="0" borderId="0" xfId="0" applyFont="1" applyAlignment="1">
      <alignment horizontal="left" vertical="center" wrapText="1"/>
    </xf>
    <xf numFmtId="0" fontId="10" fillId="0" borderId="50" xfId="0" applyFont="1" applyBorder="1" applyAlignment="1">
      <alignment horizontal="center" vertical="center"/>
    </xf>
    <xf numFmtId="0" fontId="24" fillId="0" borderId="0" xfId="10" applyFont="1" applyAlignment="1">
      <alignment horizontal="center" vertical="center" wrapText="1"/>
    </xf>
    <xf numFmtId="0" fontId="24" fillId="0" borderId="49" xfId="10" applyFont="1" applyBorder="1" applyAlignment="1">
      <alignment horizontal="center" vertical="center"/>
    </xf>
    <xf numFmtId="0" fontId="10" fillId="7" borderId="50" xfId="10" applyFont="1" applyFill="1" applyBorder="1" applyAlignment="1">
      <alignment horizontal="center" vertical="center" wrapText="1"/>
    </xf>
    <xf numFmtId="0" fontId="10" fillId="7" borderId="53" xfId="10" applyFont="1" applyFill="1" applyBorder="1" applyAlignment="1">
      <alignment horizontal="center" vertical="center" wrapText="1"/>
    </xf>
    <xf numFmtId="0" fontId="10" fillId="7" borderId="49" xfId="10" applyFont="1" applyFill="1" applyBorder="1" applyAlignment="1">
      <alignment horizontal="center" vertical="center" wrapText="1"/>
    </xf>
    <xf numFmtId="0" fontId="1" fillId="7" borderId="49" xfId="10" applyFill="1" applyBorder="1" applyAlignment="1">
      <alignment horizontal="center" vertical="center"/>
    </xf>
    <xf numFmtId="0" fontId="10" fillId="7" borderId="0" xfId="0" applyFont="1" applyFill="1" applyAlignment="1">
      <alignment horizontal="center" vertical="center"/>
    </xf>
    <xf numFmtId="0" fontId="0" fillId="0" borderId="53" xfId="0" applyBorder="1" applyAlignment="1">
      <alignment horizontal="justify" vertical="center" wrapText="1"/>
    </xf>
    <xf numFmtId="0" fontId="0" fillId="0" borderId="53" xfId="0" applyBorder="1" applyAlignment="1">
      <alignment horizontal="justify" vertical="center"/>
    </xf>
    <xf numFmtId="0" fontId="24" fillId="0" borderId="0" xfId="10" applyFont="1" applyAlignment="1">
      <alignment horizontal="center" vertical="center"/>
    </xf>
    <xf numFmtId="0" fontId="24" fillId="0" borderId="53" xfId="10" applyFont="1" applyBorder="1" applyAlignment="1">
      <alignment horizontal="center" vertical="center"/>
    </xf>
    <xf numFmtId="0" fontId="24" fillId="0" borderId="50" xfId="10" applyFont="1" applyBorder="1" applyAlignment="1">
      <alignment horizontal="center" vertical="center"/>
    </xf>
    <xf numFmtId="17" fontId="21" fillId="10" borderId="49" xfId="10" applyNumberFormat="1" applyFont="1" applyFill="1" applyBorder="1" applyAlignment="1">
      <alignment horizontal="center" vertical="center"/>
    </xf>
    <xf numFmtId="0" fontId="21" fillId="10" borderId="49" xfId="10" applyFont="1" applyFill="1" applyBorder="1" applyAlignment="1">
      <alignment horizontal="center" vertical="center"/>
    </xf>
    <xf numFmtId="17" fontId="24" fillId="0" borderId="49" xfId="10" applyNumberFormat="1" applyFont="1" applyBorder="1" applyAlignment="1">
      <alignment horizontal="center" vertical="center"/>
    </xf>
    <xf numFmtId="17" fontId="21" fillId="10" borderId="71" xfId="10" applyNumberFormat="1" applyFont="1" applyFill="1" applyBorder="1" applyAlignment="1">
      <alignment horizontal="center" vertical="center"/>
    </xf>
    <xf numFmtId="17" fontId="24" fillId="0" borderId="50" xfId="10" applyNumberFormat="1" applyFont="1" applyBorder="1" applyAlignment="1">
      <alignment horizontal="center" vertical="center"/>
    </xf>
    <xf numFmtId="0" fontId="10" fillId="7" borderId="0" xfId="10" applyFont="1" applyFill="1" applyAlignment="1">
      <alignment horizontal="center" vertical="center"/>
    </xf>
    <xf numFmtId="0" fontId="10" fillId="7" borderId="49" xfId="10" applyFont="1" applyFill="1" applyBorder="1" applyAlignment="1">
      <alignment horizontal="center" vertical="center"/>
    </xf>
    <xf numFmtId="0" fontId="10" fillId="0" borderId="53" xfId="10" applyFont="1" applyBorder="1" applyAlignment="1">
      <alignment horizontal="center" vertical="center" wrapText="1"/>
    </xf>
    <xf numFmtId="0" fontId="10" fillId="0" borderId="49" xfId="10" applyFont="1" applyBorder="1" applyAlignment="1">
      <alignment horizontal="center" vertical="center"/>
    </xf>
    <xf numFmtId="0" fontId="10" fillId="0" borderId="49" xfId="10" applyFont="1" applyBorder="1" applyAlignment="1">
      <alignment horizontal="center" wrapText="1"/>
    </xf>
    <xf numFmtId="0" fontId="10" fillId="0" borderId="50" xfId="10" applyFont="1" applyBorder="1" applyAlignment="1">
      <alignment horizontal="center"/>
    </xf>
    <xf numFmtId="0" fontId="10" fillId="0" borderId="60" xfId="10" applyFont="1" applyBorder="1" applyAlignment="1">
      <alignment horizontal="center" wrapText="1"/>
    </xf>
    <xf numFmtId="0" fontId="10" fillId="0" borderId="48" xfId="10" applyFont="1" applyBorder="1" applyAlignment="1">
      <alignment horizontal="center" wrapText="1"/>
    </xf>
    <xf numFmtId="0" fontId="10" fillId="0" borderId="61" xfId="10" applyFont="1" applyBorder="1" applyAlignment="1">
      <alignment horizontal="center" wrapText="1"/>
    </xf>
    <xf numFmtId="0" fontId="17" fillId="0" borderId="0" xfId="14" applyFont="1" applyFill="1" applyAlignment="1">
      <alignment horizontal="center" vertical="center"/>
    </xf>
    <xf numFmtId="0" fontId="17" fillId="0" borderId="63" xfId="14" applyFont="1" applyFill="1" applyBorder="1" applyAlignment="1">
      <alignment horizontal="center" vertical="center"/>
    </xf>
    <xf numFmtId="0" fontId="24" fillId="0" borderId="0" xfId="14" applyFont="1" applyFill="1" applyBorder="1" applyAlignment="1">
      <alignment horizontal="center" vertical="center"/>
    </xf>
    <xf numFmtId="0" fontId="24" fillId="0" borderId="49" xfId="14" applyFont="1" applyFill="1" applyBorder="1" applyAlignment="1">
      <alignment horizontal="center" vertical="center"/>
    </xf>
    <xf numFmtId="0" fontId="32" fillId="0" borderId="49" xfId="14" applyFont="1" applyFill="1" applyBorder="1" applyAlignment="1">
      <alignment horizontal="center" vertical="center" wrapText="1"/>
    </xf>
    <xf numFmtId="0" fontId="25" fillId="10" borderId="76" xfId="0" applyFont="1" applyFill="1" applyBorder="1" applyAlignment="1">
      <alignment horizontal="center" vertical="center"/>
    </xf>
    <xf numFmtId="0" fontId="25" fillId="10" borderId="72" xfId="0" applyFont="1" applyFill="1" applyBorder="1" applyAlignment="1">
      <alignment horizontal="center" vertical="center"/>
    </xf>
    <xf numFmtId="0" fontId="25" fillId="10" borderId="75" xfId="0" applyFont="1" applyFill="1" applyBorder="1" applyAlignment="1">
      <alignment horizontal="center" vertical="center"/>
    </xf>
    <xf numFmtId="17" fontId="47" fillId="0" borderId="0" xfId="9" applyNumberFormat="1" applyFont="1" applyAlignment="1">
      <alignment horizontal="center" vertical="center" wrapText="1"/>
    </xf>
    <xf numFmtId="17" fontId="47" fillId="0" borderId="52" xfId="9" applyNumberFormat="1" applyFont="1" applyBorder="1" applyAlignment="1">
      <alignment horizontal="center" vertical="center"/>
    </xf>
    <xf numFmtId="17" fontId="47" fillId="0" borderId="49" xfId="9" applyNumberFormat="1" applyFont="1" applyBorder="1" applyAlignment="1">
      <alignment horizontal="center" vertical="center"/>
    </xf>
    <xf numFmtId="17" fontId="47" fillId="0" borderId="58" xfId="9" applyNumberFormat="1" applyFont="1" applyBorder="1" applyAlignment="1">
      <alignment horizontal="center" vertical="center"/>
    </xf>
    <xf numFmtId="0" fontId="25" fillId="10" borderId="87" xfId="9" applyFont="1" applyFill="1" applyBorder="1" applyAlignment="1">
      <alignment horizontal="center" vertical="center"/>
    </xf>
    <xf numFmtId="0" fontId="25" fillId="10" borderId="0" xfId="9" applyFont="1" applyFill="1" applyAlignment="1">
      <alignment horizontal="center" vertical="center"/>
    </xf>
    <xf numFmtId="17" fontId="47" fillId="0" borderId="82" xfId="9" applyNumberFormat="1" applyFont="1" applyBorder="1" applyAlignment="1">
      <alignment horizontal="center" vertical="center"/>
    </xf>
    <xf numFmtId="17" fontId="47" fillId="0" borderId="65" xfId="9" applyNumberFormat="1" applyFont="1" applyBorder="1" applyAlignment="1">
      <alignment horizontal="center" vertical="center"/>
    </xf>
    <xf numFmtId="17" fontId="47" fillId="0" borderId="64" xfId="9" applyNumberFormat="1" applyFont="1" applyBorder="1" applyAlignment="1">
      <alignment horizontal="center" vertical="center"/>
    </xf>
    <xf numFmtId="17" fontId="47" fillId="0" borderId="50" xfId="9" applyNumberFormat="1" applyFont="1" applyBorder="1" applyAlignment="1">
      <alignment horizontal="center" vertical="center"/>
    </xf>
    <xf numFmtId="17" fontId="47" fillId="0" borderId="51" xfId="9" applyNumberFormat="1" applyFont="1" applyBorder="1" applyAlignment="1">
      <alignment horizontal="center" vertical="center"/>
    </xf>
    <xf numFmtId="0" fontId="47" fillId="0" borderId="0" xfId="14" applyFont="1" applyFill="1" applyBorder="1" applyAlignment="1">
      <alignment horizontal="center" vertical="center"/>
    </xf>
    <xf numFmtId="0" fontId="47" fillId="0" borderId="49" xfId="14" applyFont="1" applyFill="1" applyBorder="1" applyAlignment="1">
      <alignment horizontal="center" vertical="center"/>
    </xf>
    <xf numFmtId="17" fontId="47" fillId="0" borderId="54" xfId="9" applyNumberFormat="1" applyFont="1" applyBorder="1" applyAlignment="1">
      <alignment horizontal="center" vertical="center"/>
    </xf>
    <xf numFmtId="17" fontId="47" fillId="7" borderId="50" xfId="9" applyNumberFormat="1" applyFont="1" applyFill="1" applyBorder="1" applyAlignment="1">
      <alignment horizontal="center" vertical="center"/>
    </xf>
    <xf numFmtId="17" fontId="47" fillId="7" borderId="57" xfId="9" applyNumberFormat="1" applyFont="1" applyFill="1" applyBorder="1" applyAlignment="1">
      <alignment horizontal="center" vertical="center"/>
    </xf>
    <xf numFmtId="17" fontId="47" fillId="7" borderId="68" xfId="9" applyNumberFormat="1" applyFont="1" applyFill="1" applyBorder="1" applyAlignment="1">
      <alignment horizontal="center" vertical="center"/>
    </xf>
    <xf numFmtId="17" fontId="47" fillId="7" borderId="51" xfId="9" applyNumberFormat="1" applyFont="1" applyFill="1" applyBorder="1" applyAlignment="1">
      <alignment horizontal="center" vertical="center"/>
    </xf>
    <xf numFmtId="0" fontId="47" fillId="0" borderId="65" xfId="14" applyFont="1" applyFill="1" applyBorder="1" applyAlignment="1">
      <alignment horizontal="center" vertical="center"/>
    </xf>
    <xf numFmtId="0" fontId="47" fillId="0" borderId="52" xfId="14" applyFont="1" applyFill="1" applyBorder="1" applyAlignment="1">
      <alignment horizontal="center" vertical="center"/>
    </xf>
    <xf numFmtId="0" fontId="47" fillId="0" borderId="58" xfId="14" applyFont="1" applyFill="1" applyBorder="1" applyAlignment="1">
      <alignment horizontal="center" vertical="center"/>
    </xf>
    <xf numFmtId="17" fontId="47" fillId="0" borderId="53" xfId="9" applyNumberFormat="1" applyFont="1" applyBorder="1" applyAlignment="1">
      <alignment horizontal="center" vertical="center"/>
    </xf>
    <xf numFmtId="0" fontId="17" fillId="0" borderId="53" xfId="9" applyFont="1" applyBorder="1" applyAlignment="1">
      <alignment horizontal="center" vertical="center"/>
    </xf>
    <xf numFmtId="0" fontId="17" fillId="0" borderId="65" xfId="9" applyFont="1" applyBorder="1" applyAlignment="1">
      <alignment horizontal="center" vertical="center"/>
    </xf>
    <xf numFmtId="0" fontId="17" fillId="0" borderId="49" xfId="9" applyFont="1" applyBorder="1" applyAlignment="1">
      <alignment horizontal="center" vertical="center"/>
    </xf>
    <xf numFmtId="0" fontId="17" fillId="0" borderId="58" xfId="9" applyFont="1" applyBorder="1" applyAlignment="1">
      <alignment horizontal="center" vertical="center"/>
    </xf>
    <xf numFmtId="0" fontId="47" fillId="0" borderId="87" xfId="14" applyFont="1" applyFill="1" applyBorder="1" applyAlignment="1">
      <alignment horizontal="center" vertical="center"/>
    </xf>
    <xf numFmtId="0" fontId="47" fillId="0" borderId="88" xfId="14" applyFont="1" applyFill="1" applyBorder="1" applyAlignment="1">
      <alignment horizontal="center" vertical="center"/>
    </xf>
    <xf numFmtId="0" fontId="47" fillId="0" borderId="64" xfId="14" applyFont="1" applyFill="1" applyBorder="1" applyAlignment="1">
      <alignment horizontal="center" vertical="center"/>
    </xf>
    <xf numFmtId="0" fontId="41" fillId="10" borderId="45" xfId="10" applyFont="1" applyFill="1" applyBorder="1" applyAlignment="1">
      <alignment horizontal="center" vertical="center"/>
    </xf>
    <xf numFmtId="0" fontId="41" fillId="10" borderId="70" xfId="10" applyFont="1" applyFill="1" applyBorder="1" applyAlignment="1">
      <alignment horizontal="center" vertical="center"/>
    </xf>
    <xf numFmtId="49" fontId="37" fillId="7" borderId="50" xfId="10" applyNumberFormat="1" applyFont="1" applyFill="1" applyBorder="1" applyAlignment="1">
      <alignment horizontal="center" vertical="center" wrapText="1"/>
    </xf>
    <xf numFmtId="0" fontId="37" fillId="7" borderId="50" xfId="10" applyFont="1" applyFill="1" applyBorder="1" applyAlignment="1">
      <alignment horizontal="center" vertical="center"/>
    </xf>
    <xf numFmtId="0" fontId="37" fillId="7" borderId="51" xfId="10" applyFont="1" applyFill="1" applyBorder="1" applyAlignment="1">
      <alignment horizontal="center" vertical="center"/>
    </xf>
    <xf numFmtId="17" fontId="37" fillId="7" borderId="53" xfId="10" applyNumberFormat="1" applyFont="1" applyFill="1" applyBorder="1" applyAlignment="1">
      <alignment horizontal="center" vertical="center"/>
    </xf>
    <xf numFmtId="0" fontId="37" fillId="7" borderId="49" xfId="10" applyFont="1" applyFill="1" applyBorder="1" applyAlignment="1">
      <alignment horizontal="center" vertical="center"/>
    </xf>
    <xf numFmtId="180" fontId="21" fillId="10" borderId="44" xfId="13" applyNumberFormat="1" applyFont="1" applyFill="1" applyBorder="1" applyAlignment="1">
      <alignment horizontal="center" vertical="center" wrapText="1"/>
    </xf>
    <xf numFmtId="180" fontId="21" fillId="10" borderId="89" xfId="13"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0" borderId="30" xfId="0" applyFont="1" applyFill="1" applyBorder="1" applyAlignment="1">
      <alignment horizontal="center" vertical="center" wrapText="1"/>
    </xf>
    <xf numFmtId="0" fontId="21" fillId="10" borderId="27" xfId="0" applyFont="1" applyFill="1" applyBorder="1" applyAlignment="1">
      <alignment horizontal="center" vertical="center" wrapText="1"/>
    </xf>
    <xf numFmtId="0" fontId="10" fillId="7" borderId="28" xfId="0" applyFont="1" applyFill="1" applyBorder="1" applyAlignment="1">
      <alignment horizontal="left" vertical="center"/>
    </xf>
    <xf numFmtId="0" fontId="1" fillId="7" borderId="33" xfId="0" applyFont="1" applyFill="1" applyBorder="1" applyAlignment="1">
      <alignment horizontal="left" vertical="center"/>
    </xf>
    <xf numFmtId="0" fontId="1" fillId="7" borderId="31" xfId="0" applyFont="1" applyFill="1" applyBorder="1" applyAlignment="1">
      <alignment horizontal="left" vertical="center"/>
    </xf>
    <xf numFmtId="0" fontId="1" fillId="7" borderId="32" xfId="0" applyFont="1" applyFill="1" applyBorder="1" applyAlignment="1">
      <alignment horizontal="left" vertical="center"/>
    </xf>
    <xf numFmtId="0" fontId="10" fillId="7" borderId="21" xfId="0" applyFont="1" applyFill="1" applyBorder="1" applyAlignment="1">
      <alignment horizontal="left" vertical="center"/>
    </xf>
    <xf numFmtId="0" fontId="1" fillId="0" borderId="41"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0" fillId="7" borderId="12"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7" borderId="33" xfId="0" applyFont="1" applyFill="1" applyBorder="1" applyAlignment="1">
      <alignment horizontal="left" vertical="center"/>
    </xf>
    <xf numFmtId="0" fontId="10" fillId="7" borderId="31" xfId="0" applyFont="1" applyFill="1" applyBorder="1" applyAlignment="1">
      <alignment horizontal="left" vertical="center"/>
    </xf>
    <xf numFmtId="0" fontId="10" fillId="7" borderId="32" xfId="0" applyFont="1" applyFill="1" applyBorder="1" applyAlignment="1">
      <alignment horizontal="left" vertical="center"/>
    </xf>
    <xf numFmtId="0" fontId="10" fillId="5" borderId="28" xfId="0" applyFont="1" applyFill="1" applyBorder="1" applyAlignment="1">
      <alignment horizontal="left" vertical="center" wrapText="1"/>
    </xf>
    <xf numFmtId="0" fontId="1" fillId="0" borderId="33"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21" fillId="10" borderId="31" xfId="0" applyFont="1" applyFill="1" applyBorder="1" applyAlignment="1">
      <alignment horizontal="center" vertical="center" wrapText="1"/>
    </xf>
    <xf numFmtId="0" fontId="21" fillId="10" borderId="90" xfId="0" applyFont="1" applyFill="1" applyBorder="1" applyAlignment="1">
      <alignment horizontal="center" vertical="center" wrapText="1"/>
    </xf>
    <xf numFmtId="0" fontId="10" fillId="5" borderId="41" xfId="0" applyFont="1" applyFill="1" applyBorder="1" applyAlignment="1">
      <alignment horizontal="left" vertical="center"/>
    </xf>
    <xf numFmtId="0" fontId="10" fillId="5" borderId="31" xfId="0" applyFont="1" applyFill="1" applyBorder="1" applyAlignment="1">
      <alignment horizontal="left" vertical="center"/>
    </xf>
    <xf numFmtId="0" fontId="10" fillId="5" borderId="32" xfId="0" applyFont="1" applyFill="1" applyBorder="1" applyAlignment="1">
      <alignment horizontal="left" vertical="center"/>
    </xf>
    <xf numFmtId="0" fontId="10" fillId="5" borderId="33" xfId="0" applyFont="1" applyFill="1" applyBorder="1" applyAlignment="1">
      <alignment horizontal="left" vertical="center"/>
    </xf>
    <xf numFmtId="0" fontId="10" fillId="5" borderId="33" xfId="0" applyFont="1" applyFill="1" applyBorder="1" applyAlignment="1">
      <alignment horizontal="left" vertical="center" wrapText="1"/>
    </xf>
    <xf numFmtId="0" fontId="10" fillId="5" borderId="31"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 fillId="0" borderId="33" xfId="0" applyFont="1" applyBorder="1" applyAlignment="1">
      <alignment horizontal="left" vertical="center"/>
    </xf>
    <xf numFmtId="0" fontId="10" fillId="5" borderId="12" xfId="0" applyFont="1" applyFill="1" applyBorder="1" applyAlignment="1">
      <alignment horizontal="center" vertical="center"/>
    </xf>
    <xf numFmtId="0" fontId="10" fillId="5" borderId="27" xfId="0" applyFont="1" applyFill="1" applyBorder="1" applyAlignment="1">
      <alignment horizontal="center" vertical="center"/>
    </xf>
    <xf numFmtId="0" fontId="21" fillId="10" borderId="21" xfId="0" applyFont="1" applyFill="1" applyBorder="1" applyAlignment="1">
      <alignment horizontal="center" vertical="center" wrapText="1"/>
    </xf>
    <xf numFmtId="0" fontId="10" fillId="7" borderId="28" xfId="0" applyFont="1" applyFill="1" applyBorder="1" applyAlignment="1">
      <alignment horizontal="left" vertical="center" indent="4"/>
    </xf>
    <xf numFmtId="0" fontId="1" fillId="7" borderId="33" xfId="0" applyFont="1" applyFill="1" applyBorder="1" applyAlignment="1">
      <alignment horizontal="left" vertical="center" indent="4"/>
    </xf>
    <xf numFmtId="0" fontId="1" fillId="7" borderId="31" xfId="0" applyFont="1" applyFill="1" applyBorder="1" applyAlignment="1">
      <alignment horizontal="left" vertical="center" indent="4"/>
    </xf>
    <xf numFmtId="0" fontId="1" fillId="7" borderId="32" xfId="0" applyFont="1" applyFill="1" applyBorder="1" applyAlignment="1">
      <alignment horizontal="left" vertical="center" indent="4"/>
    </xf>
    <xf numFmtId="0" fontId="10" fillId="7" borderId="21" xfId="0" applyFont="1" applyFill="1" applyBorder="1" applyAlignment="1">
      <alignment horizontal="left" vertical="center" indent="4"/>
    </xf>
    <xf numFmtId="0" fontId="1" fillId="0" borderId="41" xfId="0" applyFont="1" applyBorder="1" applyAlignment="1">
      <alignment horizontal="left" vertical="center" indent="4"/>
    </xf>
    <xf numFmtId="0" fontId="1" fillId="0" borderId="31" xfId="0" applyFont="1" applyBorder="1" applyAlignment="1">
      <alignment horizontal="left" vertical="center" indent="4"/>
    </xf>
    <xf numFmtId="0" fontId="1" fillId="0" borderId="32" xfId="0" applyFont="1" applyBorder="1" applyAlignment="1">
      <alignment horizontal="left" vertical="center" indent="4"/>
    </xf>
    <xf numFmtId="0" fontId="10" fillId="5" borderId="28" xfId="0" applyFont="1" applyFill="1" applyBorder="1" applyAlignment="1">
      <alignment horizontal="left" vertical="center" wrapText="1" indent="4"/>
    </xf>
    <xf numFmtId="0" fontId="1" fillId="0" borderId="33" xfId="0" applyFont="1" applyBorder="1" applyAlignment="1">
      <alignment horizontal="left" vertical="center" wrapText="1" indent="4"/>
    </xf>
    <xf numFmtId="0" fontId="1" fillId="0" borderId="31" xfId="0" applyFont="1" applyBorder="1" applyAlignment="1">
      <alignment horizontal="left" vertical="center" wrapText="1" indent="4"/>
    </xf>
    <xf numFmtId="0" fontId="1" fillId="0" borderId="32" xfId="0" applyFont="1" applyBorder="1" applyAlignment="1">
      <alignment horizontal="left" vertical="center" wrapText="1" indent="4"/>
    </xf>
    <xf numFmtId="0" fontId="1" fillId="0" borderId="33" xfId="0" applyFont="1" applyBorder="1" applyAlignment="1">
      <alignment horizontal="left" vertical="center" indent="4"/>
    </xf>
    <xf numFmtId="0" fontId="0" fillId="0" borderId="0" xfId="0" applyAlignment="1">
      <alignment horizontal="center"/>
    </xf>
    <xf numFmtId="0" fontId="13" fillId="0" borderId="0" xfId="0" applyFont="1" applyAlignment="1">
      <alignment horizontal="center"/>
    </xf>
    <xf numFmtId="0" fontId="10" fillId="0" borderId="0" xfId="0" applyFont="1" applyAlignment="1">
      <alignment horizontal="center"/>
    </xf>
    <xf numFmtId="0" fontId="8" fillId="0" borderId="12" xfId="0" applyFont="1" applyBorder="1" applyAlignment="1">
      <alignment horizontal="right" vertical="center"/>
    </xf>
    <xf numFmtId="0" fontId="8" fillId="0" borderId="27" xfId="0" applyFont="1" applyBorder="1" applyAlignment="1">
      <alignment horizontal="right" vertical="center"/>
    </xf>
    <xf numFmtId="17" fontId="5" fillId="3" borderId="13" xfId="0" applyNumberFormat="1" applyFont="1" applyFill="1" applyBorder="1" applyAlignment="1">
      <alignment horizontal="center"/>
    </xf>
    <xf numFmtId="17" fontId="5" fillId="3" borderId="34" xfId="0" applyNumberFormat="1" applyFont="1" applyFill="1" applyBorder="1" applyAlignment="1">
      <alignment horizontal="center"/>
    </xf>
    <xf numFmtId="17" fontId="5" fillId="3" borderId="35" xfId="0" applyNumberFormat="1" applyFont="1" applyFill="1" applyBorder="1" applyAlignment="1">
      <alignment horizontal="center"/>
    </xf>
    <xf numFmtId="17" fontId="5" fillId="3" borderId="36" xfId="0" applyNumberFormat="1" applyFont="1" applyFill="1" applyBorder="1" applyAlignment="1">
      <alignment horizontal="center"/>
    </xf>
    <xf numFmtId="17" fontId="5" fillId="3" borderId="37" xfId="0" applyNumberFormat="1" applyFont="1" applyFill="1" applyBorder="1" applyAlignment="1">
      <alignment horizontal="center"/>
    </xf>
    <xf numFmtId="17" fontId="5" fillId="3" borderId="38" xfId="0" applyNumberFormat="1" applyFont="1" applyFill="1" applyBorder="1" applyAlignment="1">
      <alignment horizontal="center"/>
    </xf>
    <xf numFmtId="0" fontId="11" fillId="6" borderId="0" xfId="0" applyFont="1" applyFill="1" applyAlignment="1">
      <alignment horizontal="center"/>
    </xf>
  </cellXfs>
  <cellStyles count="24">
    <cellStyle name="60% - akcent 1" xfId="1" xr:uid="{00000000-0005-0000-0000-000000000000}"/>
    <cellStyle name="Diseño" xfId="2" xr:uid="{00000000-0005-0000-0000-000001000000}"/>
    <cellStyle name="Millares" xfId="3" builtinId="3"/>
    <cellStyle name="Millares [0]" xfId="20" builtinId="6"/>
    <cellStyle name="Millares [0] 10" xfId="4" xr:uid="{00000000-0005-0000-0000-000004000000}"/>
    <cellStyle name="Millares [0] 10 2" xfId="21" xr:uid="{5FBAA263-9CF9-4BF6-9A0F-5EBDD8F12FA8}"/>
    <cellStyle name="Millares [0] 2" xfId="5" xr:uid="{00000000-0005-0000-0000-000005000000}"/>
    <cellStyle name="Millares [0] 2 19" xfId="6" xr:uid="{00000000-0005-0000-0000-000006000000}"/>
    <cellStyle name="Millares [0] 2 2" xfId="19" xr:uid="{00000000-0005-0000-0000-000007000000}"/>
    <cellStyle name="Millares [0]_razind092003" xfId="7" xr:uid="{00000000-0005-0000-0000-000008000000}"/>
    <cellStyle name="No-definido" xfId="8" xr:uid="{00000000-0005-0000-0000-000009000000}"/>
    <cellStyle name="Normal" xfId="0" builtinId="0"/>
    <cellStyle name="Normal 10" xfId="9" xr:uid="{00000000-0005-0000-0000-00000B000000}"/>
    <cellStyle name="Normal 2" xfId="10" xr:uid="{00000000-0005-0000-0000-00000C000000}"/>
    <cellStyle name="Normal 20" xfId="22" xr:uid="{65CCAEC7-58FD-46AC-97FB-6922F50290DB}"/>
    <cellStyle name="Normal 3" xfId="11" xr:uid="{00000000-0005-0000-0000-00000D000000}"/>
    <cellStyle name="Normal 3 4 3" xfId="23" xr:uid="{4CE80547-B6CC-475E-9A6A-4A37F953679C}"/>
    <cellStyle name="Normal_graficos" xfId="12" xr:uid="{00000000-0005-0000-0000-00000E000000}"/>
    <cellStyle name="Normal_Modelo Paquete Ifrs Chile (2008)" xfId="13" xr:uid="{00000000-0005-0000-0000-00000F000000}"/>
    <cellStyle name="Normal_operacional" xfId="14" xr:uid="{00000000-0005-0000-0000-000010000000}"/>
    <cellStyle name="Normal_Paquete Nic 2005" xfId="15" xr:uid="{00000000-0005-0000-0000-000011000000}"/>
    <cellStyle name="Porcentaje" xfId="16" builtinId="5"/>
    <cellStyle name="Porcentaje 2" xfId="18" xr:uid="{00000000-0005-0000-0000-000013000000}"/>
    <cellStyle name="Porcentual 2 10" xfId="17" xr:uid="{00000000-0005-0000-0000-000014000000}"/>
  </cellStyles>
  <dxfs count="0"/>
  <tableStyles count="0" defaultTableStyle="TableStyleMedium9" defaultPivotStyle="PivotStyleLight16"/>
  <colors>
    <mruColors>
      <color rgb="FFFF5A0F"/>
      <color rgb="FFFCD5B4"/>
      <color rgb="FF0555FA"/>
      <color rgb="FFDDDDDD"/>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49</xdr:row>
      <xdr:rowOff>0</xdr:rowOff>
    </xdr:from>
    <xdr:to>
      <xdr:col>2</xdr:col>
      <xdr:colOff>596900</xdr:colOff>
      <xdr:row>50</xdr:row>
      <xdr:rowOff>126998</xdr:rowOff>
    </xdr:to>
    <xdr:sp macro="" textlink="">
      <xdr:nvSpPr>
        <xdr:cNvPr id="47465" name="Text Box 1">
          <a:extLst>
            <a:ext uri="{FF2B5EF4-FFF2-40B4-BE49-F238E27FC236}">
              <a16:creationId xmlns:a16="http://schemas.microsoft.com/office/drawing/2014/main" id="{00000000-0008-0000-0400-000069B90000}"/>
            </a:ext>
          </a:extLst>
        </xdr:cNvPr>
        <xdr:cNvSpPr txBox="1">
          <a:spLocks noChangeArrowheads="1"/>
        </xdr:cNvSpPr>
      </xdr:nvSpPr>
      <xdr:spPr bwMode="auto">
        <a:xfrm>
          <a:off x="565785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523875</xdr:colOff>
      <xdr:row>49</xdr:row>
      <xdr:rowOff>0</xdr:rowOff>
    </xdr:from>
    <xdr:to>
      <xdr:col>3</xdr:col>
      <xdr:colOff>596900</xdr:colOff>
      <xdr:row>50</xdr:row>
      <xdr:rowOff>126998</xdr:rowOff>
    </xdr:to>
    <xdr:sp macro="" textlink="">
      <xdr:nvSpPr>
        <xdr:cNvPr id="47466" name="Text Box 1">
          <a:extLst>
            <a:ext uri="{FF2B5EF4-FFF2-40B4-BE49-F238E27FC236}">
              <a16:creationId xmlns:a16="http://schemas.microsoft.com/office/drawing/2014/main" id="{00000000-0008-0000-0400-00006AB90000}"/>
            </a:ext>
          </a:extLst>
        </xdr:cNvPr>
        <xdr:cNvSpPr txBox="1">
          <a:spLocks noChangeArrowheads="1"/>
        </xdr:cNvSpPr>
      </xdr:nvSpPr>
      <xdr:spPr bwMode="auto">
        <a:xfrm>
          <a:off x="6772275"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Q12"/>
  <sheetViews>
    <sheetView showGridLines="0" workbookViewId="0">
      <selection activeCell="C8" sqref="C8"/>
    </sheetView>
  </sheetViews>
  <sheetFormatPr baseColWidth="10" defaultColWidth="11.42578125" defaultRowHeight="12.75"/>
  <cols>
    <col min="1" max="1" width="5.85546875" style="89" customWidth="1"/>
    <col min="2" max="2" width="22.85546875" style="89" customWidth="1"/>
    <col min="3" max="3" width="15.5703125" style="89" customWidth="1"/>
    <col min="4" max="4" width="15.5703125" style="89" bestFit="1" customWidth="1"/>
    <col min="5" max="5" width="12" style="89" customWidth="1"/>
    <col min="6" max="6" width="9.85546875" style="89" customWidth="1"/>
    <col min="7" max="7" width="11.42578125" style="89" customWidth="1"/>
    <col min="8" max="8" width="9" style="89" customWidth="1"/>
    <col min="9" max="10" width="11.42578125" style="89"/>
    <col min="18" max="16384" width="11.42578125" style="89"/>
  </cols>
  <sheetData>
    <row r="4" spans="2:17" ht="27.75" customHeight="1">
      <c r="B4" s="819" t="s">
        <v>0</v>
      </c>
      <c r="C4" s="821" t="s">
        <v>1</v>
      </c>
      <c r="D4" s="821"/>
      <c r="E4" s="821"/>
      <c r="F4" s="821"/>
      <c r="G4" s="821"/>
      <c r="H4" s="821"/>
    </row>
    <row r="5" spans="2:17" ht="12.75" customHeight="1">
      <c r="B5" s="820"/>
      <c r="C5" s="293" t="s">
        <v>509</v>
      </c>
      <c r="D5" s="294" t="s">
        <v>510</v>
      </c>
      <c r="E5" s="294" t="s">
        <v>2</v>
      </c>
      <c r="F5" s="293" t="s">
        <v>506</v>
      </c>
      <c r="G5" s="294" t="s">
        <v>113</v>
      </c>
      <c r="H5" s="294" t="s">
        <v>2</v>
      </c>
    </row>
    <row r="6" spans="2:17" s="88" customFormat="1" ht="6" customHeight="1">
      <c r="B6" s="138"/>
      <c r="C6" s="290"/>
      <c r="D6" s="125"/>
      <c r="E6" s="125"/>
      <c r="F6" s="290"/>
      <c r="G6" s="125"/>
      <c r="H6" s="125"/>
      <c r="K6"/>
      <c r="L6"/>
      <c r="M6"/>
      <c r="N6"/>
      <c r="O6"/>
      <c r="P6"/>
      <c r="Q6"/>
    </row>
    <row r="7" spans="2:17">
      <c r="B7" s="120" t="s">
        <v>5</v>
      </c>
      <c r="C7" s="291">
        <v>31.728999999999999</v>
      </c>
      <c r="D7" s="139">
        <v>-30.844000000000001</v>
      </c>
      <c r="E7" s="195">
        <v>-2.0286927765529761</v>
      </c>
      <c r="F7" s="291">
        <v>27.413</v>
      </c>
      <c r="G7" s="139">
        <v>4.7819999999999965</v>
      </c>
      <c r="H7" s="195">
        <v>4.732538686741953</v>
      </c>
    </row>
    <row r="8" spans="2:17">
      <c r="B8" s="120" t="s">
        <v>6</v>
      </c>
      <c r="C8" s="292">
        <v>1200.4110000000001</v>
      </c>
      <c r="D8" s="139">
        <v>1188.01</v>
      </c>
      <c r="E8" s="195">
        <v>1.043846432269091E-2</v>
      </c>
      <c r="F8" s="292">
        <v>563.70800000000008</v>
      </c>
      <c r="G8" s="139">
        <v>565.42999999999995</v>
      </c>
      <c r="H8" s="195">
        <v>-3.045469819429214E-3</v>
      </c>
    </row>
    <row r="9" spans="2:17">
      <c r="B9" s="120" t="s">
        <v>7</v>
      </c>
      <c r="C9" s="292">
        <v>784.58500000000004</v>
      </c>
      <c r="D9" s="139">
        <v>706.80700000000002</v>
      </c>
      <c r="E9" s="195">
        <v>0.1100413549950694</v>
      </c>
      <c r="F9" s="292">
        <v>391.89900000000006</v>
      </c>
      <c r="G9" s="139">
        <v>381.06200000000001</v>
      </c>
      <c r="H9" s="195">
        <v>2.8438941694527431E-2</v>
      </c>
    </row>
    <row r="10" spans="2:17">
      <c r="B10" s="120" t="s">
        <v>8</v>
      </c>
      <c r="C10" s="292">
        <v>64.161000000000001</v>
      </c>
      <c r="D10" s="139">
        <v>51.034999999999997</v>
      </c>
      <c r="E10" s="195">
        <v>0.25719604193200762</v>
      </c>
      <c r="F10" s="291">
        <v>16.788000000000004</v>
      </c>
      <c r="G10" s="537">
        <v>10.794999999999995</v>
      </c>
      <c r="H10" s="195">
        <v>0.55516442797591581</v>
      </c>
    </row>
    <row r="11" spans="2:17" s="120" customFormat="1">
      <c r="B11" s="297" t="s">
        <v>9</v>
      </c>
      <c r="C11" s="298">
        <v>2071.86</v>
      </c>
      <c r="D11" s="299">
        <v>1899.4940000000001</v>
      </c>
      <c r="E11" s="300">
        <v>9.0743113692383304E-2</v>
      </c>
      <c r="F11" s="298">
        <v>994.83500000000026</v>
      </c>
      <c r="G11" s="299">
        <v>954.71499999999992</v>
      </c>
      <c r="H11" s="300">
        <v>4.2023012103088675E-2</v>
      </c>
      <c r="K11"/>
      <c r="L11"/>
      <c r="M11"/>
      <c r="N11"/>
      <c r="O11"/>
      <c r="P11"/>
      <c r="Q11"/>
    </row>
    <row r="12" spans="2:17">
      <c r="B12" s="120" t="s">
        <v>10</v>
      </c>
    </row>
  </sheetData>
  <mergeCells count="2">
    <mergeCell ref="B4:B5"/>
    <mergeCell ref="C4:H4"/>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45"/>
  <sheetViews>
    <sheetView showGridLines="0" topLeftCell="A12" workbookViewId="0">
      <selection activeCell="C27" sqref="C27:E27"/>
    </sheetView>
  </sheetViews>
  <sheetFormatPr baseColWidth="10" defaultColWidth="11.42578125" defaultRowHeight="12.75"/>
  <cols>
    <col min="1" max="1" width="6.140625" style="89" customWidth="1"/>
    <col min="2" max="2" width="55.42578125" style="156" customWidth="1"/>
    <col min="3" max="3" width="9.140625" style="156" customWidth="1"/>
    <col min="4" max="4" width="16.28515625" style="156" customWidth="1"/>
    <col min="5" max="5" width="13.42578125" style="156" customWidth="1"/>
    <col min="6" max="6" width="9.140625" style="156" customWidth="1"/>
    <col min="7" max="7" width="17.28515625" style="156" customWidth="1"/>
    <col min="8" max="8" width="13.7109375" style="156" customWidth="1"/>
    <col min="9" max="16384" width="11.42578125" style="89"/>
  </cols>
  <sheetData>
    <row r="1" spans="2:8">
      <c r="B1" s="97"/>
      <c r="C1" s="97"/>
      <c r="D1" s="97"/>
      <c r="E1" s="97"/>
      <c r="F1" s="97"/>
      <c r="G1" s="97"/>
      <c r="H1" s="97"/>
    </row>
    <row r="2" spans="2:8">
      <c r="B2" s="400"/>
      <c r="C2" s="400"/>
      <c r="D2" s="400"/>
      <c r="E2" s="400"/>
      <c r="F2" s="400"/>
      <c r="G2" s="400"/>
      <c r="H2" s="400"/>
    </row>
    <row r="3" spans="2:8" s="122" customFormat="1">
      <c r="B3" s="859" t="s">
        <v>146</v>
      </c>
      <c r="C3" s="869" t="s">
        <v>147</v>
      </c>
      <c r="D3" s="869"/>
      <c r="E3" s="869"/>
      <c r="F3" s="870"/>
      <c r="G3" s="870"/>
      <c r="H3" s="870"/>
    </row>
    <row r="4" spans="2:8" s="122" customFormat="1" ht="38.25">
      <c r="B4" s="868"/>
      <c r="C4" s="676" t="s">
        <v>120</v>
      </c>
      <c r="D4" s="677" t="s">
        <v>148</v>
      </c>
      <c r="E4" s="678" t="s">
        <v>149</v>
      </c>
      <c r="F4" s="450" t="s">
        <v>120</v>
      </c>
      <c r="G4" s="451" t="s">
        <v>148</v>
      </c>
      <c r="H4" s="451" t="s">
        <v>150</v>
      </c>
    </row>
    <row r="5" spans="2:8" s="122" customFormat="1">
      <c r="B5" s="860"/>
      <c r="C5" s="871" t="s">
        <v>509</v>
      </c>
      <c r="D5" s="872"/>
      <c r="E5" s="872"/>
      <c r="F5" s="873" t="s">
        <v>510</v>
      </c>
      <c r="G5" s="860"/>
      <c r="H5" s="860"/>
    </row>
    <row r="6" spans="2:8">
      <c r="B6" s="97"/>
      <c r="F6" s="97"/>
      <c r="G6" s="97"/>
      <c r="H6" s="97"/>
    </row>
    <row r="7" spans="2:8">
      <c r="B7" s="101" t="s">
        <v>104</v>
      </c>
      <c r="F7" s="97"/>
      <c r="G7" s="97"/>
      <c r="H7" s="97"/>
    </row>
    <row r="8" spans="2:8">
      <c r="B8" s="97" t="s">
        <v>5</v>
      </c>
      <c r="C8" s="449">
        <v>7.1539999999999981</v>
      </c>
      <c r="D8" s="449">
        <v>-1.7200000000000002</v>
      </c>
      <c r="E8" s="449">
        <v>5.4339999999999975</v>
      </c>
      <c r="F8" s="233">
        <v>28.514000000000006</v>
      </c>
      <c r="G8" s="233">
        <v>-23.709</v>
      </c>
      <c r="H8" s="233">
        <v>4.8050000000000068</v>
      </c>
    </row>
    <row r="9" spans="2:8">
      <c r="B9" s="97" t="s">
        <v>6</v>
      </c>
      <c r="C9" s="449">
        <v>336.80499999999995</v>
      </c>
      <c r="D9" s="449">
        <v>-94.995000000000005</v>
      </c>
      <c r="E9" s="449">
        <v>241.80999999999995</v>
      </c>
      <c r="F9" s="233">
        <v>305.483</v>
      </c>
      <c r="G9" s="233">
        <v>-72.872</v>
      </c>
      <c r="H9" s="233">
        <v>232.61099999999999</v>
      </c>
    </row>
    <row r="10" spans="2:8">
      <c r="B10" s="97" t="s">
        <v>7</v>
      </c>
      <c r="C10" s="449">
        <v>356.99699999999996</v>
      </c>
      <c r="D10" s="449">
        <v>-37.869</v>
      </c>
      <c r="E10" s="449">
        <v>319.12799999999993</v>
      </c>
      <c r="F10" s="233">
        <v>406.05</v>
      </c>
      <c r="G10" s="233">
        <v>-32.370999999999995</v>
      </c>
      <c r="H10" s="233">
        <v>373.67900000000003</v>
      </c>
    </row>
    <row r="11" spans="2:8">
      <c r="B11" s="400" t="s">
        <v>50</v>
      </c>
      <c r="C11" s="452">
        <v>64.161000000000016</v>
      </c>
      <c r="D11" s="452">
        <v>-29.063000000000002</v>
      </c>
      <c r="E11" s="452">
        <v>35.098000000000013</v>
      </c>
      <c r="F11" s="453">
        <v>51.034999999999982</v>
      </c>
      <c r="G11" s="453">
        <v>-23.427999999999997</v>
      </c>
      <c r="H11" s="453">
        <v>27.606999999999985</v>
      </c>
    </row>
    <row r="12" spans="2:8">
      <c r="B12" s="392" t="s">
        <v>151</v>
      </c>
      <c r="C12" s="376">
        <v>765.11699999999996</v>
      </c>
      <c r="D12" s="376">
        <v>-163.64699999999999</v>
      </c>
      <c r="E12" s="376">
        <v>601.4699999999998</v>
      </c>
      <c r="F12" s="377">
        <v>791.08199999999999</v>
      </c>
      <c r="G12" s="377">
        <v>-152.38</v>
      </c>
      <c r="H12" s="377">
        <v>638.702</v>
      </c>
    </row>
    <row r="13" spans="2:8">
      <c r="B13" s="97"/>
      <c r="F13" s="97"/>
      <c r="G13" s="97"/>
      <c r="H13" s="97"/>
    </row>
    <row r="14" spans="2:8">
      <c r="B14" s="101" t="s">
        <v>106</v>
      </c>
      <c r="F14" s="97"/>
      <c r="G14" s="97"/>
      <c r="H14" s="97"/>
    </row>
    <row r="15" spans="2:8">
      <c r="B15" s="97" t="s">
        <v>5</v>
      </c>
      <c r="C15" s="449">
        <v>24.991999999999962</v>
      </c>
      <c r="D15" s="449">
        <v>-83.935000000000002</v>
      </c>
      <c r="E15" s="449">
        <v>-58.94300000000004</v>
      </c>
      <c r="F15" s="234">
        <v>-54.152000000000015</v>
      </c>
      <c r="G15" s="234">
        <v>-60.567</v>
      </c>
      <c r="H15" s="234">
        <v>-114.71900000000002</v>
      </c>
    </row>
    <row r="16" spans="2:8">
      <c r="B16" s="97" t="s">
        <v>6</v>
      </c>
      <c r="C16" s="449">
        <v>894.50699999999995</v>
      </c>
      <c r="D16" s="449">
        <v>-358.709</v>
      </c>
      <c r="E16" s="449">
        <v>535.798</v>
      </c>
      <c r="F16" s="234">
        <v>921.18800000000022</v>
      </c>
      <c r="G16" s="234">
        <v>-328.36</v>
      </c>
      <c r="H16" s="234">
        <v>592.8280000000002</v>
      </c>
    </row>
    <row r="17" spans="2:8">
      <c r="B17" s="400" t="s">
        <v>7</v>
      </c>
      <c r="C17" s="452">
        <v>426.91499999999991</v>
      </c>
      <c r="D17" s="452">
        <v>-82.162999999999997</v>
      </c>
      <c r="E17" s="452">
        <v>344.7519999999999</v>
      </c>
      <c r="F17" s="454">
        <v>303.76600000000002</v>
      </c>
      <c r="G17" s="454">
        <v>-62.247</v>
      </c>
      <c r="H17" s="454">
        <v>241.51900000000001</v>
      </c>
    </row>
    <row r="18" spans="2:8">
      <c r="B18" s="392" t="s">
        <v>152</v>
      </c>
      <c r="C18" s="376">
        <v>1346.4139999999998</v>
      </c>
      <c r="D18" s="376">
        <v>-524.80700000000002</v>
      </c>
      <c r="E18" s="376">
        <v>821.60699999999986</v>
      </c>
      <c r="F18" s="377">
        <v>1170.8020000000001</v>
      </c>
      <c r="G18" s="377">
        <v>-451.17400000000004</v>
      </c>
      <c r="H18" s="377">
        <v>719.62800000000016</v>
      </c>
    </row>
    <row r="19" spans="2:8" s="88" customFormat="1">
      <c r="B19" s="391"/>
      <c r="C19" s="391"/>
      <c r="D19" s="391"/>
      <c r="E19" s="391"/>
      <c r="F19" s="391"/>
      <c r="G19" s="391"/>
      <c r="H19" s="391"/>
    </row>
    <row r="20" spans="2:8">
      <c r="B20" s="404" t="s">
        <v>153</v>
      </c>
      <c r="C20" s="455">
        <v>-39.671000000000006</v>
      </c>
      <c r="D20" s="455">
        <v>-12.388</v>
      </c>
      <c r="E20" s="455">
        <v>-52.059000000000005</v>
      </c>
      <c r="F20" s="456">
        <v>-62.39</v>
      </c>
      <c r="G20" s="456">
        <v>-11.367000000000001</v>
      </c>
      <c r="H20" s="456">
        <v>-73.757000000000005</v>
      </c>
    </row>
    <row r="21" spans="2:8" ht="9" customHeight="1">
      <c r="B21" s="391"/>
      <c r="C21" s="457"/>
      <c r="D21" s="457"/>
      <c r="E21" s="457"/>
      <c r="F21" s="457"/>
      <c r="G21" s="457"/>
      <c r="H21" s="457"/>
    </row>
    <row r="22" spans="2:8">
      <c r="B22" s="458" t="s">
        <v>154</v>
      </c>
      <c r="C22" s="459">
        <v>2071.86</v>
      </c>
      <c r="D22" s="459">
        <v>-700.84199999999998</v>
      </c>
      <c r="E22" s="459">
        <v>1371.0179999999998</v>
      </c>
      <c r="F22" s="460">
        <v>1899.4939999999999</v>
      </c>
      <c r="G22" s="460">
        <v>-614.92100000000005</v>
      </c>
      <c r="H22" s="460">
        <v>1284.5730000000001</v>
      </c>
    </row>
    <row r="23" spans="2:8">
      <c r="B23" s="97"/>
      <c r="C23" s="97"/>
      <c r="D23" s="97"/>
      <c r="E23" s="97"/>
      <c r="F23" s="97"/>
      <c r="G23" s="97"/>
      <c r="H23" s="97"/>
    </row>
    <row r="24" spans="2:8">
      <c r="B24" s="400"/>
      <c r="C24" s="400"/>
      <c r="D24" s="400"/>
      <c r="E24" s="400"/>
      <c r="F24" s="400"/>
      <c r="G24" s="400"/>
      <c r="H24" s="400"/>
    </row>
    <row r="25" spans="2:8">
      <c r="B25" s="859" t="s">
        <v>146</v>
      </c>
      <c r="C25" s="869" t="s">
        <v>12</v>
      </c>
      <c r="D25" s="869"/>
      <c r="E25" s="869"/>
      <c r="F25" s="869"/>
      <c r="G25" s="869"/>
      <c r="H25" s="869"/>
    </row>
    <row r="26" spans="2:8" ht="38.25">
      <c r="B26" s="868"/>
      <c r="C26" s="676" t="s">
        <v>120</v>
      </c>
      <c r="D26" s="677" t="s">
        <v>148</v>
      </c>
      <c r="E26" s="678" t="s">
        <v>149</v>
      </c>
      <c r="F26" s="450" t="s">
        <v>120</v>
      </c>
      <c r="G26" s="451" t="s">
        <v>148</v>
      </c>
      <c r="H26" s="451" t="s">
        <v>150</v>
      </c>
    </row>
    <row r="27" spans="2:8">
      <c r="B27" s="860"/>
      <c r="C27" s="874" t="str">
        <f>'Reported EBITDA'!$F$5</f>
        <v>Q2 2024</v>
      </c>
      <c r="D27" s="874"/>
      <c r="E27" s="874"/>
      <c r="F27" s="875" t="str">
        <f>'Reported EBITDA'!$G$5</f>
        <v>Q2 2023</v>
      </c>
      <c r="G27" s="875"/>
      <c r="H27" s="875"/>
    </row>
    <row r="28" spans="2:8">
      <c r="B28" s="97"/>
      <c r="F28" s="97"/>
      <c r="G28" s="97"/>
      <c r="H28" s="97"/>
    </row>
    <row r="29" spans="2:8">
      <c r="B29" s="101" t="s">
        <v>104</v>
      </c>
      <c r="F29" s="97"/>
      <c r="G29" s="97"/>
      <c r="H29" s="97"/>
    </row>
    <row r="30" spans="2:8">
      <c r="B30" s="97" t="s">
        <v>5</v>
      </c>
      <c r="C30" s="449">
        <v>8.8719999999999999</v>
      </c>
      <c r="D30" s="449">
        <v>-0.19000000000000011</v>
      </c>
      <c r="E30" s="449">
        <v>8.6820000000000004</v>
      </c>
      <c r="F30" s="233">
        <v>11.263000000000003</v>
      </c>
      <c r="G30" s="233">
        <v>-17.844999999999999</v>
      </c>
      <c r="H30" s="233">
        <v>-6.5819999999999954</v>
      </c>
    </row>
    <row r="31" spans="2:8">
      <c r="B31" s="97" t="s">
        <v>6</v>
      </c>
      <c r="C31" s="449">
        <v>175.92199999999997</v>
      </c>
      <c r="D31" s="449">
        <v>-49.576999999999998</v>
      </c>
      <c r="E31" s="449">
        <v>126.34499999999997</v>
      </c>
      <c r="F31" s="233">
        <v>156.78399999999999</v>
      </c>
      <c r="G31" s="233">
        <v>-41.048000000000002</v>
      </c>
      <c r="H31" s="233">
        <v>115.73599999999999</v>
      </c>
    </row>
    <row r="32" spans="2:8">
      <c r="B32" s="97" t="s">
        <v>7</v>
      </c>
      <c r="C32" s="449">
        <v>171.93499999999997</v>
      </c>
      <c r="D32" s="449">
        <v>-19.175000000000004</v>
      </c>
      <c r="E32" s="449">
        <v>152.75999999999996</v>
      </c>
      <c r="F32" s="233">
        <v>211.48000000000005</v>
      </c>
      <c r="G32" s="233">
        <v>-17.221999999999994</v>
      </c>
      <c r="H32" s="233">
        <v>194.25800000000004</v>
      </c>
    </row>
    <row r="33" spans="2:8">
      <c r="B33" s="400" t="s">
        <v>50</v>
      </c>
      <c r="C33" s="452">
        <v>16.788000000000025</v>
      </c>
      <c r="D33" s="452">
        <v>-12.403000000000002</v>
      </c>
      <c r="E33" s="452">
        <v>4.3850000000000229</v>
      </c>
      <c r="F33" s="453">
        <v>10.794999999999987</v>
      </c>
      <c r="G33" s="453">
        <v>-11.797999999999996</v>
      </c>
      <c r="H33" s="453">
        <v>-1.003000000000009</v>
      </c>
    </row>
    <row r="34" spans="2:8">
      <c r="B34" s="392" t="s">
        <v>151</v>
      </c>
      <c r="C34" s="376">
        <v>373.51699999999994</v>
      </c>
      <c r="D34" s="376">
        <v>-81.345000000000013</v>
      </c>
      <c r="E34" s="376">
        <v>292.17199999999997</v>
      </c>
      <c r="F34" s="377">
        <v>390.322</v>
      </c>
      <c r="G34" s="377">
        <v>-87.912999999999997</v>
      </c>
      <c r="H34" s="377">
        <v>302.40900000000005</v>
      </c>
    </row>
    <row r="35" spans="2:8">
      <c r="B35" s="97"/>
      <c r="F35" s="97"/>
      <c r="G35" s="97"/>
      <c r="H35" s="97"/>
    </row>
    <row r="36" spans="2:8">
      <c r="B36" s="101" t="s">
        <v>106</v>
      </c>
      <c r="F36" s="97"/>
      <c r="G36" s="97"/>
      <c r="H36" s="97"/>
    </row>
    <row r="37" spans="2:8">
      <c r="B37" s="97" t="s">
        <v>5</v>
      </c>
      <c r="C37" s="449">
        <v>16.939999999999962</v>
      </c>
      <c r="D37" s="449">
        <v>-48.935000000000002</v>
      </c>
      <c r="E37" s="449">
        <v>-31.99500000000004</v>
      </c>
      <c r="F37" s="234">
        <v>-2.5660000000000096</v>
      </c>
      <c r="G37" s="234">
        <v>-35.042000000000002</v>
      </c>
      <c r="H37" s="234">
        <v>-37.608000000000011</v>
      </c>
    </row>
    <row r="38" spans="2:8">
      <c r="B38" s="97" t="s">
        <v>6</v>
      </c>
      <c r="C38" s="449">
        <v>400.64800000000002</v>
      </c>
      <c r="D38" s="449">
        <v>-176.79700000000003</v>
      </c>
      <c r="E38" s="449">
        <v>223.851</v>
      </c>
      <c r="F38" s="234">
        <v>428.29800000000046</v>
      </c>
      <c r="G38" s="234">
        <v>-164.822</v>
      </c>
      <c r="H38" s="234">
        <v>263.47600000000045</v>
      </c>
    </row>
    <row r="39" spans="2:8">
      <c r="B39" s="400" t="s">
        <v>7</v>
      </c>
      <c r="C39" s="452">
        <v>219.56699999999989</v>
      </c>
      <c r="D39" s="452">
        <v>-40.15</v>
      </c>
      <c r="E39" s="452">
        <v>179.41699999999989</v>
      </c>
      <c r="F39" s="454">
        <v>166.23499999999999</v>
      </c>
      <c r="G39" s="454">
        <v>-31.678000000000001</v>
      </c>
      <c r="H39" s="454">
        <v>134.55699999999999</v>
      </c>
    </row>
    <row r="40" spans="2:8">
      <c r="B40" s="392" t="s">
        <v>152</v>
      </c>
      <c r="C40" s="376">
        <v>637.15499999999986</v>
      </c>
      <c r="D40" s="376">
        <v>-265.88200000000001</v>
      </c>
      <c r="E40" s="376">
        <v>371.27299999999985</v>
      </c>
      <c r="F40" s="377">
        <v>591.96700000000044</v>
      </c>
      <c r="G40" s="377">
        <v>-231.542</v>
      </c>
      <c r="H40" s="377">
        <v>360.42500000000041</v>
      </c>
    </row>
    <row r="41" spans="2:8">
      <c r="B41" s="391"/>
      <c r="C41" s="391"/>
      <c r="D41" s="391"/>
      <c r="E41" s="391"/>
      <c r="F41" s="391"/>
      <c r="G41" s="391"/>
      <c r="H41" s="391"/>
    </row>
    <row r="42" spans="2:8">
      <c r="B42" s="404" t="s">
        <v>153</v>
      </c>
      <c r="C42" s="455">
        <v>-15.837000000000005</v>
      </c>
      <c r="D42" s="455">
        <v>-6.3890000000000002</v>
      </c>
      <c r="E42" s="455">
        <v>-22.226000000000006</v>
      </c>
      <c r="F42" s="456">
        <v>-27.573999999999995</v>
      </c>
      <c r="G42" s="456">
        <v>-8.6391039047604288</v>
      </c>
      <c r="H42" s="456">
        <v>-36.213103904760423</v>
      </c>
    </row>
    <row r="43" spans="2:8">
      <c r="B43" s="391"/>
      <c r="C43" s="457"/>
      <c r="D43" s="457"/>
      <c r="E43" s="457"/>
      <c r="F43" s="457"/>
      <c r="G43" s="457"/>
      <c r="H43" s="457"/>
    </row>
    <row r="44" spans="2:8">
      <c r="B44" s="458" t="s">
        <v>154</v>
      </c>
      <c r="C44" s="459">
        <v>994.83499999999981</v>
      </c>
      <c r="D44" s="459">
        <v>-353.61600000000004</v>
      </c>
      <c r="E44" s="459">
        <v>641.21899999999982</v>
      </c>
      <c r="F44" s="460">
        <v>954.71500000000049</v>
      </c>
      <c r="G44" s="460">
        <v>-328.0941039047604</v>
      </c>
      <c r="H44" s="460">
        <v>626.62089609524014</v>
      </c>
    </row>
    <row r="45" spans="2:8">
      <c r="B45" s="97"/>
      <c r="C45" s="97"/>
      <c r="D45" s="97"/>
      <c r="E45" s="97"/>
      <c r="F45" s="97"/>
      <c r="G45" s="97"/>
      <c r="H45" s="97"/>
    </row>
  </sheetData>
  <mergeCells count="8">
    <mergeCell ref="B3:B5"/>
    <mergeCell ref="C3:H3"/>
    <mergeCell ref="C5:E5"/>
    <mergeCell ref="F5:H5"/>
    <mergeCell ref="B25:B27"/>
    <mergeCell ref="C25:H25"/>
    <mergeCell ref="C27:E27"/>
    <mergeCell ref="F27:H27"/>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7"/>
  <sheetViews>
    <sheetView showGridLines="0" workbookViewId="0">
      <selection activeCell="P15" sqref="P14:P15"/>
    </sheetView>
  </sheetViews>
  <sheetFormatPr baseColWidth="10" defaultColWidth="11.42578125" defaultRowHeight="12.75"/>
  <cols>
    <col min="1" max="1" width="5.5703125" style="80" customWidth="1"/>
    <col min="2" max="2" width="66.42578125" style="788" customWidth="1"/>
    <col min="3" max="4" width="15.5703125" style="788" bestFit="1" customWidth="1"/>
    <col min="5" max="5" width="8" style="788" bestFit="1" customWidth="1"/>
    <col min="6" max="6" width="10.5703125" style="788" bestFit="1" customWidth="1"/>
    <col min="7" max="7" width="1.42578125" style="80" customWidth="1"/>
    <col min="8" max="8" width="12.140625" style="80" customWidth="1"/>
    <col min="9" max="16384" width="11.42578125" style="80"/>
  </cols>
  <sheetData>
    <row r="1" spans="1:11">
      <c r="B1" s="102"/>
      <c r="C1" s="102"/>
      <c r="D1" s="102"/>
      <c r="E1" s="102"/>
      <c r="F1" s="102"/>
    </row>
    <row r="2" spans="1:11">
      <c r="A2" s="89"/>
      <c r="B2" s="864"/>
      <c r="C2" s="864"/>
      <c r="D2" s="864"/>
      <c r="E2" s="864"/>
      <c r="F2" s="864"/>
    </row>
    <row r="3" spans="1:11">
      <c r="A3" s="89"/>
      <c r="B3" s="862" t="s">
        <v>155</v>
      </c>
      <c r="C3" s="861" t="s">
        <v>11</v>
      </c>
      <c r="D3" s="861"/>
      <c r="E3" s="861"/>
      <c r="F3" s="861"/>
      <c r="H3" s="861" t="s">
        <v>12</v>
      </c>
      <c r="I3" s="861"/>
      <c r="J3" s="861"/>
      <c r="K3" s="861"/>
    </row>
    <row r="4" spans="1:11">
      <c r="A4" s="89"/>
      <c r="B4" s="877"/>
      <c r="C4" s="388" t="s">
        <v>509</v>
      </c>
      <c r="D4" s="389" t="s">
        <v>510</v>
      </c>
      <c r="E4" s="390" t="s">
        <v>68</v>
      </c>
      <c r="F4" s="390" t="s">
        <v>13</v>
      </c>
      <c r="H4" s="388" t="str">
        <f>'Reported EBITDA'!$F$5</f>
        <v>Q2 2024</v>
      </c>
      <c r="I4" s="389" t="str">
        <f>'Reported EBITDA'!$G$5</f>
        <v>Q2 2023</v>
      </c>
      <c r="J4" s="390" t="s">
        <v>68</v>
      </c>
      <c r="K4" s="390" t="s">
        <v>2</v>
      </c>
    </row>
    <row r="5" spans="1:11">
      <c r="A5" s="89"/>
      <c r="B5" s="97"/>
      <c r="C5" s="876"/>
      <c r="D5" s="876"/>
      <c r="E5" s="876"/>
      <c r="F5" s="98"/>
      <c r="H5" s="876"/>
      <c r="I5" s="876"/>
      <c r="J5" s="876"/>
      <c r="K5" s="98"/>
    </row>
    <row r="6" spans="1:11">
      <c r="A6" s="89"/>
      <c r="B6" s="101" t="s">
        <v>156</v>
      </c>
      <c r="C6" s="97"/>
      <c r="D6" s="97"/>
      <c r="E6" s="97"/>
      <c r="F6" s="97"/>
      <c r="H6" s="97"/>
      <c r="I6" s="97"/>
      <c r="J6" s="97"/>
      <c r="K6" s="97"/>
    </row>
    <row r="7" spans="1:11">
      <c r="A7" s="89"/>
      <c r="B7" s="97" t="s">
        <v>5</v>
      </c>
      <c r="C7" s="354">
        <v>27.821000000000002</v>
      </c>
      <c r="D7" s="81">
        <v>36.506999999999998</v>
      </c>
      <c r="E7" s="81">
        <v>-8.6859999999999964</v>
      </c>
      <c r="F7" s="240">
        <v>-0.23792697290930498</v>
      </c>
      <c r="G7" s="216"/>
      <c r="H7" s="354">
        <v>13.979000000000001</v>
      </c>
      <c r="I7" s="81">
        <v>14.802999999999997</v>
      </c>
      <c r="J7" s="81">
        <v>-0.82399999999999629</v>
      </c>
      <c r="K7" s="240">
        <v>-5.5664392352901201E-2</v>
      </c>
    </row>
    <row r="8" spans="1:11">
      <c r="A8" s="89"/>
      <c r="B8" s="97" t="s">
        <v>6</v>
      </c>
      <c r="C8" s="354">
        <v>158.44</v>
      </c>
      <c r="D8" s="81">
        <v>216.226</v>
      </c>
      <c r="E8" s="81">
        <v>-57.786000000000001</v>
      </c>
      <c r="F8" s="240">
        <v>-0.26724815702089483</v>
      </c>
      <c r="G8" s="216"/>
      <c r="H8" s="354">
        <v>78.495999999999995</v>
      </c>
      <c r="I8" s="81">
        <v>88.143000000000001</v>
      </c>
      <c r="J8" s="81">
        <v>-9.6470000000000056</v>
      </c>
      <c r="K8" s="240">
        <v>-0.10944714838387626</v>
      </c>
    </row>
    <row r="9" spans="1:11">
      <c r="A9" s="89"/>
      <c r="B9" s="97" t="s">
        <v>7</v>
      </c>
      <c r="C9" s="354">
        <v>23.42</v>
      </c>
      <c r="D9" s="81">
        <v>33.732999999999997</v>
      </c>
      <c r="E9" s="81">
        <v>-10.312999999999995</v>
      </c>
      <c r="F9" s="240">
        <v>-0.30572436486526533</v>
      </c>
      <c r="G9" s="216"/>
      <c r="H9" s="354">
        <v>11.568000000000001</v>
      </c>
      <c r="I9" s="81">
        <v>17.598999999999997</v>
      </c>
      <c r="J9" s="81">
        <v>-6.0309999999999953</v>
      </c>
      <c r="K9" s="240">
        <v>-0.34268992556395228</v>
      </c>
    </row>
    <row r="10" spans="1:11">
      <c r="A10" s="89"/>
      <c r="B10" s="97" t="s">
        <v>50</v>
      </c>
      <c r="C10" s="354">
        <v>2.2530000000000001</v>
      </c>
      <c r="D10" s="81">
        <v>2.3820000000000001</v>
      </c>
      <c r="E10" s="81">
        <v>-0.129</v>
      </c>
      <c r="F10" s="240">
        <v>-5.4156171284634756E-2</v>
      </c>
      <c r="G10" s="216"/>
      <c r="H10" s="354">
        <v>1.1130000000000002</v>
      </c>
      <c r="I10" s="81">
        <v>0.65100000000000002</v>
      </c>
      <c r="J10" s="81">
        <v>0.46200000000000019</v>
      </c>
      <c r="K10" s="240">
        <v>0.70967741935483897</v>
      </c>
    </row>
    <row r="11" spans="1:11">
      <c r="A11" s="89"/>
      <c r="B11" s="462" t="s">
        <v>157</v>
      </c>
      <c r="C11" s="364">
        <v>2.1219999999999999</v>
      </c>
      <c r="D11" s="365">
        <v>0.18</v>
      </c>
      <c r="E11" s="365">
        <v>1.9419999999999999</v>
      </c>
      <c r="F11" s="463" t="s">
        <v>158</v>
      </c>
      <c r="G11" s="216"/>
      <c r="H11" s="364">
        <v>1.7989999999999999</v>
      </c>
      <c r="I11" s="365">
        <v>0.11899999999999999</v>
      </c>
      <c r="J11" s="365">
        <v>1.68</v>
      </c>
      <c r="K11" s="296" t="s">
        <v>158</v>
      </c>
    </row>
    <row r="12" spans="1:11">
      <c r="A12" s="88"/>
      <c r="B12" s="464" t="s">
        <v>159</v>
      </c>
      <c r="C12" s="376">
        <v>224.76</v>
      </c>
      <c r="D12" s="428">
        <v>289.096</v>
      </c>
      <c r="E12" s="428">
        <v>-64.336000000000013</v>
      </c>
      <c r="F12" s="465">
        <v>-0.22254199297119301</v>
      </c>
      <c r="G12" s="461"/>
      <c r="H12" s="376">
        <v>117.65899999999999</v>
      </c>
      <c r="I12" s="428">
        <v>121.38299999999998</v>
      </c>
      <c r="J12" s="428">
        <v>-3.7239999999999949</v>
      </c>
      <c r="K12" s="465">
        <v>-3.0679749223532088E-2</v>
      </c>
    </row>
    <row r="13" spans="1:11">
      <c r="A13" s="89"/>
      <c r="B13" s="100"/>
      <c r="C13" s="219"/>
      <c r="D13" s="219"/>
      <c r="E13" s="219"/>
      <c r="F13" s="220"/>
      <c r="G13" s="218"/>
      <c r="H13" s="219"/>
      <c r="I13" s="219"/>
      <c r="J13" s="219"/>
      <c r="K13" s="220"/>
    </row>
    <row r="14" spans="1:11">
      <c r="A14" s="89"/>
      <c r="B14" s="101" t="s">
        <v>160</v>
      </c>
      <c r="C14" s="217"/>
      <c r="D14" s="217"/>
      <c r="E14" s="217"/>
      <c r="F14" s="221"/>
      <c r="G14" s="218"/>
      <c r="H14" s="217"/>
      <c r="I14" s="217"/>
      <c r="J14" s="217"/>
      <c r="K14" s="221"/>
    </row>
    <row r="15" spans="1:11">
      <c r="A15" s="89"/>
      <c r="B15" s="97" t="s">
        <v>5</v>
      </c>
      <c r="C15" s="387">
        <v>-209.28</v>
      </c>
      <c r="D15" s="216">
        <v>-105.369</v>
      </c>
      <c r="E15" s="216">
        <v>-103.911</v>
      </c>
      <c r="F15" s="195">
        <v>-0.98616291319078664</v>
      </c>
      <c r="G15" s="216"/>
      <c r="H15" s="387">
        <v>-152.982</v>
      </c>
      <c r="I15" s="216">
        <v>-37.185000000000002</v>
      </c>
      <c r="J15" s="216">
        <v>-115.797</v>
      </c>
      <c r="K15" s="195">
        <v>-3.1140782573618391</v>
      </c>
    </row>
    <row r="16" spans="1:11">
      <c r="A16" s="89"/>
      <c r="B16" s="97" t="s">
        <v>6</v>
      </c>
      <c r="C16" s="387">
        <v>-471.17200000000003</v>
      </c>
      <c r="D16" s="216">
        <v>-515.94100000000003</v>
      </c>
      <c r="E16" s="216">
        <v>44.769000000000005</v>
      </c>
      <c r="F16" s="195">
        <v>8.6771549460112687E-2</v>
      </c>
      <c r="G16" s="216"/>
      <c r="H16" s="387">
        <v>-214.22500000000002</v>
      </c>
      <c r="I16" s="216">
        <v>-242.16500000000002</v>
      </c>
      <c r="J16" s="216">
        <v>27.939999999999998</v>
      </c>
      <c r="K16" s="195">
        <v>0.11537588008176242</v>
      </c>
    </row>
    <row r="17" spans="1:11">
      <c r="A17" s="89"/>
      <c r="B17" s="97" t="s">
        <v>7</v>
      </c>
      <c r="C17" s="387">
        <v>-151.41399999999999</v>
      </c>
      <c r="D17" s="216">
        <v>-118.31</v>
      </c>
      <c r="E17" s="216">
        <v>-33.103999999999985</v>
      </c>
      <c r="F17" s="195">
        <v>-0.27980728594370707</v>
      </c>
      <c r="G17" s="216"/>
      <c r="H17" s="387">
        <v>-72.478999999999985</v>
      </c>
      <c r="I17" s="216">
        <v>-55.035000000000004</v>
      </c>
      <c r="J17" s="216">
        <v>-17.443999999999981</v>
      </c>
      <c r="K17" s="195">
        <v>-0.3169619333151627</v>
      </c>
    </row>
    <row r="18" spans="1:11">
      <c r="A18" s="89"/>
      <c r="B18" s="97" t="s">
        <v>50</v>
      </c>
      <c r="C18" s="387">
        <v>-8.31</v>
      </c>
      <c r="D18" s="216">
        <v>-71.013000000000005</v>
      </c>
      <c r="E18" s="216">
        <v>62.703000000000003</v>
      </c>
      <c r="F18" s="195">
        <v>0.88297917282751048</v>
      </c>
      <c r="G18" s="216"/>
      <c r="H18" s="387">
        <v>-4.2930000000000001</v>
      </c>
      <c r="I18" s="216">
        <v>-66.582999999999998</v>
      </c>
      <c r="J18" s="216">
        <v>62.29</v>
      </c>
      <c r="K18" s="195">
        <v>0.93552408272381837</v>
      </c>
    </row>
    <row r="19" spans="1:11">
      <c r="A19" s="89"/>
      <c r="B19" s="462" t="s">
        <v>108</v>
      </c>
      <c r="C19" s="401">
        <v>-54.295999999999999</v>
      </c>
      <c r="D19" s="402">
        <v>-22.225000000000001</v>
      </c>
      <c r="E19" s="402">
        <v>-32.070999999999998</v>
      </c>
      <c r="F19" s="296">
        <v>-1.4430146231721033</v>
      </c>
      <c r="G19" s="216"/>
      <c r="H19" s="401">
        <v>-30.489000000000001</v>
      </c>
      <c r="I19" s="402">
        <v>-2.2780000000000022</v>
      </c>
      <c r="J19" s="402">
        <v>-28.210999999999999</v>
      </c>
      <c r="K19" s="296" t="s">
        <v>507</v>
      </c>
    </row>
    <row r="20" spans="1:11">
      <c r="A20" s="88"/>
      <c r="B20" s="464" t="s">
        <v>161</v>
      </c>
      <c r="C20" s="417">
        <v>-897.48599999999999</v>
      </c>
      <c r="D20" s="467">
        <v>-834.47400000000016</v>
      </c>
      <c r="E20" s="467">
        <v>-63.011999999999972</v>
      </c>
      <c r="F20" s="300">
        <v>-7.5511040487780276E-2</v>
      </c>
      <c r="G20" s="461"/>
      <c r="H20" s="417">
        <v>-477.47799999999995</v>
      </c>
      <c r="I20" s="467">
        <v>-404.04000000000008</v>
      </c>
      <c r="J20" s="467">
        <v>-73.437999999999988</v>
      </c>
      <c r="K20" s="300">
        <v>-0.1817592317592317</v>
      </c>
    </row>
    <row r="21" spans="1:11">
      <c r="A21" s="89"/>
      <c r="B21" s="100"/>
      <c r="C21" s="219"/>
      <c r="D21" s="219"/>
      <c r="E21" s="219"/>
      <c r="F21" s="220"/>
      <c r="G21" s="218"/>
      <c r="H21" s="219"/>
      <c r="I21" s="219"/>
      <c r="J21" s="219"/>
      <c r="K21" s="220"/>
    </row>
    <row r="22" spans="1:11">
      <c r="A22" s="89"/>
      <c r="B22" s="101" t="s">
        <v>162</v>
      </c>
      <c r="C22" s="217"/>
      <c r="D22" s="217"/>
      <c r="E22" s="217"/>
      <c r="F22" s="221"/>
      <c r="G22" s="218"/>
      <c r="H22" s="217"/>
      <c r="I22" s="217"/>
      <c r="J22" s="217"/>
      <c r="K22" s="221"/>
    </row>
    <row r="23" spans="1:11">
      <c r="A23" s="89"/>
      <c r="B23" s="97" t="s">
        <v>5</v>
      </c>
      <c r="C23" s="354">
        <v>10.997999999999999</v>
      </c>
      <c r="D23" s="81">
        <v>99.305000000000007</v>
      </c>
      <c r="E23" s="81">
        <v>-88.307000000000002</v>
      </c>
      <c r="F23" s="240">
        <v>-0.88925028951210916</v>
      </c>
      <c r="G23" s="81"/>
      <c r="H23" s="354">
        <v>3.9159999999999995</v>
      </c>
      <c r="I23" s="81">
        <v>30.844000000000008</v>
      </c>
      <c r="J23" s="81">
        <v>-26.928000000000008</v>
      </c>
      <c r="K23" s="240">
        <v>-0.87303851640513552</v>
      </c>
    </row>
    <row r="24" spans="1:11">
      <c r="A24" s="89"/>
      <c r="B24" s="97" t="s">
        <v>6</v>
      </c>
      <c r="C24" s="354">
        <v>-67.025000000000006</v>
      </c>
      <c r="D24" s="81">
        <v>16.138000000000002</v>
      </c>
      <c r="E24" s="81">
        <v>-83.163000000000011</v>
      </c>
      <c r="F24" s="240" t="s">
        <v>507</v>
      </c>
      <c r="G24" s="81"/>
      <c r="H24" s="354">
        <v>-62.561000000000007</v>
      </c>
      <c r="I24" s="81">
        <v>28.291000000000004</v>
      </c>
      <c r="J24" s="81">
        <v>-90.852000000000004</v>
      </c>
      <c r="K24" s="240">
        <v>-3.2113392951822131</v>
      </c>
    </row>
    <row r="25" spans="1:11">
      <c r="A25" s="89"/>
      <c r="B25" s="97" t="s">
        <v>7</v>
      </c>
      <c r="C25" s="354">
        <v>-2.5289999999999999</v>
      </c>
      <c r="D25" s="81">
        <v>5.7329999999999997</v>
      </c>
      <c r="E25" s="81">
        <v>-8.2620000000000005</v>
      </c>
      <c r="F25" s="736">
        <v>-1.4411302982731555</v>
      </c>
      <c r="G25" s="81"/>
      <c r="H25" s="354">
        <v>-3.2709999999999999</v>
      </c>
      <c r="I25" s="81">
        <v>-6.3020000000000005</v>
      </c>
      <c r="J25" s="81">
        <v>3.0310000000000006</v>
      </c>
      <c r="K25" s="195">
        <v>0.48095842589654081</v>
      </c>
    </row>
    <row r="26" spans="1:11">
      <c r="A26" s="89"/>
      <c r="B26" s="97" t="s">
        <v>50</v>
      </c>
      <c r="C26" s="354">
        <v>0.187</v>
      </c>
      <c r="D26" s="81">
        <v>0.51300000000000001</v>
      </c>
      <c r="E26" s="81">
        <v>-0.32600000000000001</v>
      </c>
      <c r="F26" s="736">
        <v>0.63547758284600386</v>
      </c>
      <c r="G26" s="81"/>
      <c r="H26" s="354">
        <v>5.0000000000000044E-3</v>
      </c>
      <c r="I26" s="81">
        <v>0.188</v>
      </c>
      <c r="J26" s="81">
        <v>-0.183</v>
      </c>
      <c r="K26" s="195">
        <v>0.97340425531914887</v>
      </c>
    </row>
    <row r="27" spans="1:11">
      <c r="A27" s="89"/>
      <c r="B27" s="462" t="s">
        <v>157</v>
      </c>
      <c r="C27" s="364">
        <v>1.9019999999999999</v>
      </c>
      <c r="D27" s="365">
        <v>-43.203000000000003</v>
      </c>
      <c r="E27" s="365">
        <v>45.105000000000004</v>
      </c>
      <c r="F27" s="463">
        <v>1.0440247205055204</v>
      </c>
      <c r="G27" s="81"/>
      <c r="H27" s="364">
        <v>0.71799999999999997</v>
      </c>
      <c r="I27" s="365">
        <v>8.9209999999999994</v>
      </c>
      <c r="J27" s="365">
        <v>-8.2029999999999994</v>
      </c>
      <c r="K27" s="296">
        <v>-0.91951574935545344</v>
      </c>
    </row>
    <row r="28" spans="1:11">
      <c r="A28" s="88"/>
      <c r="B28" s="464" t="s">
        <v>163</v>
      </c>
      <c r="C28" s="376">
        <v>-77.246000000000009</v>
      </c>
      <c r="D28" s="428">
        <v>81.788000000000025</v>
      </c>
      <c r="E28" s="428">
        <v>-159.03399999999999</v>
      </c>
      <c r="F28" s="465">
        <v>-1.944466180857827</v>
      </c>
      <c r="G28" s="113"/>
      <c r="H28" s="376">
        <v>-81.970000000000013</v>
      </c>
      <c r="I28" s="428">
        <v>64.240000000000009</v>
      </c>
      <c r="J28" s="428">
        <v>-146.21</v>
      </c>
      <c r="K28" s="300">
        <v>-2.2759962640099625</v>
      </c>
    </row>
    <row r="29" spans="1:11">
      <c r="A29" s="89"/>
      <c r="B29" s="466"/>
      <c r="C29" s="403"/>
      <c r="D29" s="403"/>
      <c r="E29" s="403"/>
      <c r="F29" s="403"/>
      <c r="G29" s="219"/>
      <c r="H29" s="403"/>
      <c r="I29" s="403"/>
      <c r="J29" s="403"/>
      <c r="K29" s="403"/>
    </row>
    <row r="30" spans="1:11">
      <c r="A30" s="88"/>
      <c r="B30" s="464" t="s">
        <v>164</v>
      </c>
      <c r="C30" s="417">
        <v>213.15700000000001</v>
      </c>
      <c r="D30" s="467">
        <v>169.95</v>
      </c>
      <c r="E30" s="467">
        <v>43.207000000000022</v>
      </c>
      <c r="F30" s="300">
        <v>0.2542335981170934</v>
      </c>
      <c r="G30" s="461"/>
      <c r="H30" s="417">
        <v>86.243000000000009</v>
      </c>
      <c r="I30" s="467">
        <v>109.21299999999999</v>
      </c>
      <c r="J30" s="467">
        <v>-22.969999999999985</v>
      </c>
      <c r="K30" s="300">
        <v>-0.21032294690192546</v>
      </c>
    </row>
    <row r="31" spans="1:11">
      <c r="A31" s="89"/>
      <c r="B31" s="466"/>
      <c r="C31" s="403"/>
      <c r="D31" s="403"/>
      <c r="E31" s="403"/>
      <c r="F31" s="403"/>
      <c r="G31" s="219"/>
      <c r="H31" s="403"/>
      <c r="I31" s="403"/>
      <c r="J31" s="403"/>
      <c r="K31" s="403"/>
    </row>
    <row r="32" spans="1:11">
      <c r="A32" s="468"/>
      <c r="B32" s="471" t="s">
        <v>165</v>
      </c>
      <c r="C32" s="469">
        <v>-536.81499999999994</v>
      </c>
      <c r="D32" s="469">
        <v>-293.64000000000016</v>
      </c>
      <c r="E32" s="469">
        <v>-243.17499999999993</v>
      </c>
      <c r="F32" s="470">
        <v>-0.82813989919629405</v>
      </c>
      <c r="G32" s="216"/>
      <c r="H32" s="469">
        <v>-355.54599999999999</v>
      </c>
      <c r="I32" s="469">
        <v>-109.20400000000009</v>
      </c>
      <c r="J32" s="469">
        <v>-246.34199999999998</v>
      </c>
      <c r="K32" s="470">
        <v>-2.2557964909710249</v>
      </c>
    </row>
    <row r="33" spans="1:11">
      <c r="A33" s="89"/>
      <c r="B33" s="155"/>
      <c r="C33" s="215"/>
      <c r="D33" s="215"/>
      <c r="E33" s="215"/>
      <c r="F33" s="206"/>
      <c r="G33" s="222"/>
      <c r="H33" s="215"/>
      <c r="I33" s="215"/>
      <c r="J33" s="215"/>
      <c r="K33" s="206"/>
    </row>
    <row r="34" spans="1:11">
      <c r="A34" s="89"/>
      <c r="B34" s="101" t="s">
        <v>166</v>
      </c>
      <c r="C34" s="215"/>
      <c r="D34" s="215"/>
      <c r="E34" s="215"/>
      <c r="F34" s="206"/>
      <c r="G34" s="222"/>
      <c r="H34" s="215"/>
      <c r="I34" s="215"/>
      <c r="J34" s="215"/>
      <c r="K34" s="206"/>
    </row>
    <row r="35" spans="1:11">
      <c r="A35" s="89"/>
      <c r="B35" s="97" t="s">
        <v>5</v>
      </c>
      <c r="C35" s="387">
        <v>0</v>
      </c>
      <c r="D35" s="216">
        <v>-285.51499999999999</v>
      </c>
      <c r="E35" s="216">
        <v>285.51499999999999</v>
      </c>
      <c r="F35" s="195">
        <v>1</v>
      </c>
      <c r="G35" s="216"/>
      <c r="H35" s="387">
        <v>-0.20399999999999999</v>
      </c>
      <c r="I35" s="216">
        <v>-200.23399999999998</v>
      </c>
      <c r="J35" s="216">
        <v>200.02999999999997</v>
      </c>
      <c r="K35" s="195">
        <v>0.99898119200535374</v>
      </c>
    </row>
    <row r="36" spans="1:11">
      <c r="A36" s="89"/>
      <c r="B36" s="97" t="s">
        <v>6</v>
      </c>
      <c r="C36" s="387">
        <v>0</v>
      </c>
      <c r="D36" s="216">
        <v>109.45099999999999</v>
      </c>
      <c r="E36" s="216">
        <v>-109.45099999999999</v>
      </c>
      <c r="F36" s="195">
        <v>-1</v>
      </c>
      <c r="G36" s="216"/>
      <c r="H36" s="387">
        <v>-0.21099999999999999</v>
      </c>
      <c r="I36" s="216">
        <v>6.5849999999999937</v>
      </c>
      <c r="J36" s="216">
        <v>-6.795999999999994</v>
      </c>
      <c r="K36" s="195">
        <v>-1.0320425208807897</v>
      </c>
    </row>
    <row r="37" spans="1:11" ht="13.5" customHeight="1">
      <c r="A37" s="89"/>
      <c r="B37" s="97" t="s">
        <v>7</v>
      </c>
      <c r="C37" s="387">
        <v>5.2999999999999999E-2</v>
      </c>
      <c r="D37" s="216">
        <v>2.3220000000000001</v>
      </c>
      <c r="E37" s="216">
        <v>-2.2690000000000001</v>
      </c>
      <c r="F37" s="195">
        <v>-0.97717484926787257</v>
      </c>
      <c r="G37" s="216"/>
      <c r="H37" s="387">
        <v>0</v>
      </c>
      <c r="I37" s="216">
        <v>2.3220000000000001</v>
      </c>
      <c r="J37" s="216">
        <v>-2.3220000000000001</v>
      </c>
      <c r="K37" s="195">
        <v>-1</v>
      </c>
    </row>
    <row r="38" spans="1:11" ht="13.5" customHeight="1">
      <c r="A38" s="89"/>
      <c r="B38" s="97" t="s">
        <v>50</v>
      </c>
      <c r="C38" s="387">
        <v>3.4000000000000002E-2</v>
      </c>
      <c r="D38" s="216">
        <v>0.1</v>
      </c>
      <c r="E38" s="216">
        <v>-6.6000000000000003E-2</v>
      </c>
      <c r="F38" s="195">
        <v>0.66</v>
      </c>
      <c r="G38" s="216"/>
      <c r="H38" s="387">
        <v>3.4000000000000002E-2</v>
      </c>
      <c r="I38" s="216">
        <v>0.1</v>
      </c>
      <c r="J38" s="216">
        <v>-6.6000000000000003E-2</v>
      </c>
      <c r="K38" s="195">
        <v>-0.66</v>
      </c>
    </row>
    <row r="39" spans="1:11" ht="13.5" customHeight="1">
      <c r="A39" s="89"/>
      <c r="B39" s="462" t="s">
        <v>157</v>
      </c>
      <c r="C39" s="387">
        <v>0.80600000000000005</v>
      </c>
      <c r="D39" s="216">
        <v>-0.49099999999999999</v>
      </c>
      <c r="E39" s="216">
        <v>1.2970000000000002</v>
      </c>
      <c r="F39" s="195">
        <v>2.6415478615071288</v>
      </c>
      <c r="G39" s="216"/>
      <c r="H39" s="387">
        <v>0.71100000000000008</v>
      </c>
      <c r="I39" s="216">
        <v>-0.49099999999999999</v>
      </c>
      <c r="J39" s="216">
        <v>1.202</v>
      </c>
      <c r="K39" s="195">
        <v>2.4480651731160896</v>
      </c>
    </row>
    <row r="40" spans="1:11">
      <c r="A40" s="88"/>
      <c r="B40" s="464" t="s">
        <v>167</v>
      </c>
      <c r="C40" s="417">
        <v>1.399</v>
      </c>
      <c r="D40" s="467">
        <v>-174.13300000000001</v>
      </c>
      <c r="E40" s="467">
        <v>175.53199999999998</v>
      </c>
      <c r="F40" s="300">
        <v>-1.0080340888860813</v>
      </c>
      <c r="G40" s="461"/>
      <c r="H40" s="417">
        <v>0.83600000000000008</v>
      </c>
      <c r="I40" s="467">
        <v>-191.71800000000002</v>
      </c>
      <c r="J40" s="467">
        <v>192.55399999999997</v>
      </c>
      <c r="K40" s="300">
        <v>1.0043605712556982</v>
      </c>
    </row>
    <row r="41" spans="1:11">
      <c r="A41" s="89"/>
      <c r="B41" s="466"/>
      <c r="C41" s="403"/>
      <c r="D41" s="403"/>
      <c r="E41" s="403"/>
      <c r="F41" s="403"/>
      <c r="G41" s="219"/>
      <c r="H41" s="403"/>
      <c r="I41" s="403"/>
      <c r="J41" s="403"/>
      <c r="K41" s="403"/>
    </row>
    <row r="42" spans="1:11">
      <c r="A42" s="88"/>
      <c r="B42" s="101" t="s">
        <v>168</v>
      </c>
      <c r="C42" s="215"/>
      <c r="D42" s="215"/>
      <c r="E42" s="215"/>
      <c r="F42" s="206"/>
      <c r="G42" s="222"/>
      <c r="H42" s="215"/>
      <c r="I42" s="215"/>
      <c r="J42" s="215"/>
      <c r="K42" s="206"/>
    </row>
    <row r="43" spans="1:11">
      <c r="A43" s="88"/>
      <c r="B43" s="97" t="s">
        <v>5</v>
      </c>
      <c r="C43" s="387">
        <v>-4.2000000000000003E-2</v>
      </c>
      <c r="D43" s="202">
        <v>-1.6E-2</v>
      </c>
      <c r="E43" s="202">
        <v>-2.6000000000000002E-2</v>
      </c>
      <c r="F43" s="195">
        <v>1.625</v>
      </c>
      <c r="G43" s="461"/>
      <c r="H43" s="387">
        <v>-4.2000000000000003E-2</v>
      </c>
      <c r="I43" s="202">
        <v>-1.6E-2</v>
      </c>
      <c r="J43" s="202">
        <v>-2.6000000000000002E-2</v>
      </c>
      <c r="K43" s="195">
        <v>1.625</v>
      </c>
    </row>
    <row r="44" spans="1:11">
      <c r="A44" s="88"/>
      <c r="B44" s="97" t="s">
        <v>6</v>
      </c>
      <c r="C44" s="387">
        <v>-0.27600000000000002</v>
      </c>
      <c r="D44" s="202">
        <v>-5.8999999999999997E-2</v>
      </c>
      <c r="E44" s="202">
        <v>-0.21700000000000003</v>
      </c>
      <c r="F44" s="195">
        <v>3.6779661016949161</v>
      </c>
      <c r="G44" s="461"/>
      <c r="H44" s="387">
        <v>-0.18600000000000003</v>
      </c>
      <c r="I44" s="202">
        <v>5.4000000000000006E-2</v>
      </c>
      <c r="J44" s="202">
        <v>-0.24000000000000005</v>
      </c>
      <c r="K44" s="195">
        <v>-4.4444444444444446</v>
      </c>
    </row>
    <row r="45" spans="1:11">
      <c r="A45" s="88"/>
      <c r="B45" s="97" t="s">
        <v>7</v>
      </c>
      <c r="C45" s="387">
        <v>-0.97</v>
      </c>
      <c r="D45" s="202">
        <v>2.7240000000000002</v>
      </c>
      <c r="E45" s="202">
        <v>-3.694</v>
      </c>
      <c r="F45" s="195">
        <v>-1.3560939794419971</v>
      </c>
      <c r="G45" s="461"/>
      <c r="H45" s="387">
        <v>0.16799999999999993</v>
      </c>
      <c r="I45" s="202">
        <v>2.66</v>
      </c>
      <c r="J45" s="202">
        <v>-2.492</v>
      </c>
      <c r="K45" s="195">
        <v>-0.93684210526315781</v>
      </c>
    </row>
    <row r="46" spans="1:11">
      <c r="A46" s="88"/>
      <c r="B46" s="462" t="s">
        <v>157</v>
      </c>
      <c r="C46" s="418">
        <v>1.335</v>
      </c>
      <c r="D46" s="679">
        <v>0.52800000000000002</v>
      </c>
      <c r="E46" s="679">
        <v>0.80699999999999994</v>
      </c>
      <c r="F46" s="196">
        <v>0</v>
      </c>
      <c r="G46" s="461"/>
      <c r="H46" s="418">
        <v>0.67999999999999994</v>
      </c>
      <c r="I46" s="679">
        <v>0.40600000000000003</v>
      </c>
      <c r="J46" s="679">
        <v>0.27399999999999991</v>
      </c>
      <c r="K46" s="196">
        <v>0.67487684729064013</v>
      </c>
    </row>
    <row r="47" spans="1:11">
      <c r="A47" s="88"/>
      <c r="B47" s="464" t="s">
        <v>169</v>
      </c>
      <c r="C47" s="417">
        <v>6.9999999999998952E-3</v>
      </c>
      <c r="D47" s="467">
        <v>3.141</v>
      </c>
      <c r="E47" s="467">
        <v>-3.1339999999999999</v>
      </c>
      <c r="F47" s="300">
        <v>-0.99777141037886019</v>
      </c>
      <c r="G47" s="461"/>
      <c r="H47" s="417">
        <v>0.63399999999999979</v>
      </c>
      <c r="I47" s="467">
        <v>3.0680000000000001</v>
      </c>
      <c r="J47" s="467">
        <v>-2.4340000000000002</v>
      </c>
      <c r="K47" s="300">
        <v>-0.79335071707953064</v>
      </c>
    </row>
    <row r="48" spans="1:11" customFormat="1"/>
    <row r="49" spans="1:11">
      <c r="A49" s="88"/>
      <c r="B49" s="464" t="s">
        <v>170</v>
      </c>
      <c r="C49" s="417">
        <v>1.4059999999999999</v>
      </c>
      <c r="D49" s="467">
        <v>-170.99200000000002</v>
      </c>
      <c r="E49" s="467">
        <v>172.398</v>
      </c>
      <c r="F49" s="300">
        <v>1.0082226069055862</v>
      </c>
      <c r="G49" s="461"/>
      <c r="H49" s="417">
        <v>1.4699999999999998</v>
      </c>
      <c r="I49" s="467">
        <v>-188.65</v>
      </c>
      <c r="J49" s="467">
        <v>190.11999999999998</v>
      </c>
      <c r="K49" s="300">
        <v>1.0077922077922077</v>
      </c>
    </row>
    <row r="50" spans="1:11">
      <c r="B50" s="80"/>
      <c r="C50" s="218"/>
      <c r="D50" s="218"/>
      <c r="E50" s="218"/>
      <c r="F50" s="218"/>
      <c r="G50" s="218"/>
      <c r="H50" s="218"/>
      <c r="I50" s="218"/>
      <c r="J50" s="218"/>
      <c r="K50" s="218"/>
    </row>
    <row r="51" spans="1:11">
      <c r="A51" s="468"/>
      <c r="B51" s="471" t="s">
        <v>92</v>
      </c>
      <c r="C51" s="469">
        <v>835.60899999999958</v>
      </c>
      <c r="D51" s="469">
        <v>819.9409999999998</v>
      </c>
      <c r="E51" s="469">
        <v>15.667999999999779</v>
      </c>
      <c r="F51" s="470">
        <v>1.9108691966860766E-2</v>
      </c>
      <c r="G51" s="216"/>
      <c r="H51" s="469">
        <v>287.1430000000002</v>
      </c>
      <c r="I51" s="469">
        <v>328.74800000000027</v>
      </c>
      <c r="J51" s="469">
        <v>-41.605000000000075</v>
      </c>
      <c r="K51" s="470">
        <v>-0.12655590300169139</v>
      </c>
    </row>
    <row r="52" spans="1:11">
      <c r="A52" s="89"/>
      <c r="B52" s="155"/>
      <c r="C52" s="223"/>
      <c r="D52" s="223"/>
      <c r="E52" s="223"/>
      <c r="F52" s="224"/>
      <c r="G52" s="218"/>
      <c r="H52" s="223"/>
      <c r="I52" s="223"/>
      <c r="J52" s="223"/>
      <c r="K52" s="224"/>
    </row>
    <row r="53" spans="1:11">
      <c r="B53" s="152" t="s">
        <v>93</v>
      </c>
      <c r="C53" s="218"/>
      <c r="D53" s="218"/>
      <c r="E53" s="218"/>
      <c r="F53" s="218"/>
      <c r="G53" s="218"/>
      <c r="H53" s="218"/>
      <c r="I53" s="218"/>
      <c r="J53" s="218"/>
      <c r="K53" s="218"/>
    </row>
    <row r="54" spans="1:11">
      <c r="A54" s="89"/>
      <c r="B54" s="97" t="s">
        <v>5</v>
      </c>
      <c r="C54" s="387">
        <v>-27.33</v>
      </c>
      <c r="D54" s="216">
        <v>49.054000000000002</v>
      </c>
      <c r="E54" s="216">
        <v>-76.384</v>
      </c>
      <c r="F54" s="195">
        <v>-1.5571411097973662</v>
      </c>
      <c r="G54" s="216"/>
      <c r="H54" s="387">
        <v>-3.6679999999999993</v>
      </c>
      <c r="I54" s="216">
        <v>-3.6509999999999962</v>
      </c>
      <c r="J54" s="216">
        <v>-1.7000000000003013E-2</v>
      </c>
      <c r="K54" s="195">
        <v>-4.6562585592996525E-3</v>
      </c>
    </row>
    <row r="55" spans="1:11">
      <c r="A55" s="89"/>
      <c r="B55" s="97" t="s">
        <v>6</v>
      </c>
      <c r="C55" s="387">
        <v>-113.18899999999999</v>
      </c>
      <c r="D55" s="216">
        <v>-187.21199999999999</v>
      </c>
      <c r="E55" s="216">
        <v>74.022999999999996</v>
      </c>
      <c r="F55" s="195">
        <v>0.39539666260709783</v>
      </c>
      <c r="G55" s="216"/>
      <c r="H55" s="387">
        <v>-41.067999999999998</v>
      </c>
      <c r="I55" s="216">
        <v>-67.028999999999982</v>
      </c>
      <c r="J55" s="216">
        <v>25.960999999999984</v>
      </c>
      <c r="K55" s="195">
        <v>0.38730997031135767</v>
      </c>
    </row>
    <row r="56" spans="1:11">
      <c r="A56" s="89"/>
      <c r="B56" s="97" t="s">
        <v>7</v>
      </c>
      <c r="C56" s="387">
        <v>-177.48400000000001</v>
      </c>
      <c r="D56" s="216">
        <v>-200.03200000000001</v>
      </c>
      <c r="E56" s="216">
        <v>22.548000000000002</v>
      </c>
      <c r="F56" s="195">
        <v>0.11272196448568229</v>
      </c>
      <c r="G56" s="216"/>
      <c r="H56" s="387">
        <v>-85.097000000000008</v>
      </c>
      <c r="I56" s="216">
        <v>-111.867</v>
      </c>
      <c r="J56" s="216">
        <v>26.769999999999996</v>
      </c>
      <c r="K56" s="195">
        <v>0.23930202830146508</v>
      </c>
    </row>
    <row r="57" spans="1:11">
      <c r="A57" s="89"/>
      <c r="B57" s="97" t="s">
        <v>50</v>
      </c>
      <c r="C57" s="387">
        <v>-11.244999999999999</v>
      </c>
      <c r="D57" s="216">
        <v>-13.52</v>
      </c>
      <c r="E57" s="216">
        <v>2.2750000000000004</v>
      </c>
      <c r="F57" s="195">
        <v>0.16826923076923081</v>
      </c>
      <c r="G57" s="216"/>
      <c r="H57" s="387">
        <v>-1.7050000000000001</v>
      </c>
      <c r="I57" s="216">
        <v>-2.6239999999999988</v>
      </c>
      <c r="J57" s="216">
        <v>0.91899999999999871</v>
      </c>
      <c r="K57" s="195">
        <v>0.35022865853658502</v>
      </c>
    </row>
    <row r="58" spans="1:11">
      <c r="A58" s="89"/>
      <c r="B58" s="153" t="s">
        <v>108</v>
      </c>
      <c r="C58" s="472">
        <v>-32.57</v>
      </c>
      <c r="D58" s="217">
        <v>-9.0589999999999993</v>
      </c>
      <c r="E58" s="217">
        <v>-23.511000000000003</v>
      </c>
      <c r="F58" s="296">
        <v>-2.5953195716966557</v>
      </c>
      <c r="G58" s="218"/>
      <c r="H58" s="472">
        <v>-39.353000000000002</v>
      </c>
      <c r="I58" s="217">
        <v>-21.396000000000001</v>
      </c>
      <c r="J58" s="217">
        <v>-17.957000000000001</v>
      </c>
      <c r="K58" s="296">
        <v>-0.83926902224714905</v>
      </c>
    </row>
    <row r="59" spans="1:11">
      <c r="A59" s="88"/>
      <c r="B59" s="464" t="s">
        <v>171</v>
      </c>
      <c r="C59" s="417">
        <v>-357.64400000000006</v>
      </c>
      <c r="D59" s="467">
        <v>-360.82100000000003</v>
      </c>
      <c r="E59" s="467">
        <v>3.1769999999999925</v>
      </c>
      <c r="F59" s="359">
        <v>8.8049198910262767E-3</v>
      </c>
      <c r="G59" s="461"/>
      <c r="H59" s="417">
        <v>-166.71699999999998</v>
      </c>
      <c r="I59" s="467">
        <v>-206.61899999999997</v>
      </c>
      <c r="J59" s="467">
        <v>39.901999999999973</v>
      </c>
      <c r="K59" s="359">
        <v>0.19311873545027311</v>
      </c>
    </row>
    <row r="60" spans="1:11">
      <c r="A60" s="88"/>
      <c r="B60" s="464"/>
      <c r="C60" s="467"/>
      <c r="D60" s="467"/>
      <c r="E60" s="467"/>
      <c r="F60" s="473"/>
      <c r="G60" s="218"/>
      <c r="H60" s="467"/>
      <c r="I60" s="467"/>
      <c r="J60" s="467"/>
      <c r="K60" s="473"/>
    </row>
    <row r="61" spans="1:11">
      <c r="A61" s="468"/>
      <c r="B61" s="471" t="s">
        <v>172</v>
      </c>
      <c r="C61" s="469">
        <v>477.96499999999952</v>
      </c>
      <c r="D61" s="469">
        <v>459.11999999999978</v>
      </c>
      <c r="E61" s="469">
        <v>18.844999999999771</v>
      </c>
      <c r="F61" s="470">
        <v>4.1045913922285633E-2</v>
      </c>
      <c r="G61" s="216"/>
      <c r="H61" s="469">
        <v>120.42600000000022</v>
      </c>
      <c r="I61" s="469">
        <v>122.1290000000003</v>
      </c>
      <c r="J61" s="469">
        <v>-1.7030000000001024</v>
      </c>
      <c r="K61" s="470">
        <v>-1.3944272040220572E-2</v>
      </c>
    </row>
    <row r="62" spans="1:11">
      <c r="A62" s="89"/>
      <c r="B62" s="400" t="s">
        <v>173</v>
      </c>
      <c r="C62" s="401">
        <v>2002.326</v>
      </c>
      <c r="D62" s="402">
        <v>197.66900000000001</v>
      </c>
      <c r="E62" s="402">
        <v>1804.6569999999999</v>
      </c>
      <c r="F62" s="296" t="s">
        <v>507</v>
      </c>
      <c r="G62" s="216"/>
      <c r="H62" s="401">
        <v>1872.076</v>
      </c>
      <c r="I62" s="402">
        <v>124.37100000000001</v>
      </c>
      <c r="J62" s="402">
        <v>1747.7049999999999</v>
      </c>
      <c r="K62" s="296" t="s">
        <v>507</v>
      </c>
    </row>
    <row r="63" spans="1:11">
      <c r="A63" s="89"/>
      <c r="B63" s="393" t="s">
        <v>174</v>
      </c>
      <c r="C63" s="417">
        <v>2480.2909999999997</v>
      </c>
      <c r="D63" s="403">
        <v>656.78899999999976</v>
      </c>
      <c r="E63" s="403">
        <v>18.844999999999771</v>
      </c>
      <c r="F63" s="374">
        <v>2.8692624267458465E-2</v>
      </c>
      <c r="G63" s="219"/>
      <c r="H63" s="417">
        <v>1992.5020000000002</v>
      </c>
      <c r="I63" s="403">
        <v>246.50000000000031</v>
      </c>
      <c r="J63" s="403">
        <v>1746.002</v>
      </c>
      <c r="K63" s="374" t="s">
        <v>507</v>
      </c>
    </row>
    <row r="64" spans="1:11">
      <c r="A64" s="88"/>
      <c r="B64" s="464"/>
      <c r="C64" s="467"/>
      <c r="D64" s="467"/>
      <c r="E64" s="467"/>
      <c r="F64" s="473"/>
      <c r="G64" s="218"/>
      <c r="H64" s="467"/>
      <c r="I64" s="467"/>
      <c r="J64" s="467"/>
      <c r="K64" s="473"/>
    </row>
    <row r="65" spans="1:11">
      <c r="A65" s="89"/>
      <c r="B65" s="393" t="s">
        <v>175</v>
      </c>
      <c r="C65" s="417">
        <v>2289.7359999999999</v>
      </c>
      <c r="D65" s="403">
        <v>476.137</v>
      </c>
      <c r="E65" s="403">
        <v>1813.5989999999999</v>
      </c>
      <c r="F65" s="374">
        <v>3.8089856490883927</v>
      </c>
      <c r="G65" s="219"/>
      <c r="H65" s="417">
        <v>1930.6519999999998</v>
      </c>
      <c r="I65" s="403">
        <v>168.82600000000002</v>
      </c>
      <c r="J65" s="403">
        <v>1761.8259999999998</v>
      </c>
      <c r="K65" s="374" t="s">
        <v>507</v>
      </c>
    </row>
    <row r="66" spans="1:11">
      <c r="A66" s="89"/>
      <c r="B66" s="400" t="s">
        <v>98</v>
      </c>
      <c r="C66" s="401">
        <v>190.541</v>
      </c>
      <c r="D66" s="402">
        <v>180.56299999999999</v>
      </c>
      <c r="E66" s="402">
        <v>9.9780000000000086</v>
      </c>
      <c r="F66" s="296">
        <v>5.5260490798225599E-2</v>
      </c>
      <c r="G66" s="216"/>
      <c r="H66" s="401">
        <v>61.552999999999997</v>
      </c>
      <c r="I66" s="402">
        <v>77.602999999999994</v>
      </c>
      <c r="J66" s="402">
        <v>-16.049999999999997</v>
      </c>
      <c r="K66" s="296">
        <v>-0.2068219012151592</v>
      </c>
    </row>
    <row r="67" spans="1:11">
      <c r="A67" s="89"/>
      <c r="B67" s="97"/>
      <c r="C67" s="97"/>
      <c r="D67" s="97"/>
      <c r="E67" s="97"/>
      <c r="F67" s="97"/>
      <c r="G67" s="97"/>
    </row>
  </sheetData>
  <mergeCells count="6">
    <mergeCell ref="B2:F2"/>
    <mergeCell ref="C3:F3"/>
    <mergeCell ref="C5:E5"/>
    <mergeCell ref="B3:B4"/>
    <mergeCell ref="H3:K3"/>
    <mergeCell ref="H5:J5"/>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32"/>
  <sheetViews>
    <sheetView showGridLines="0" topLeftCell="A12" workbookViewId="0">
      <selection activeCell="L25" sqref="L25"/>
    </sheetView>
  </sheetViews>
  <sheetFormatPr baseColWidth="10" defaultColWidth="11.42578125" defaultRowHeight="12.75"/>
  <cols>
    <col min="1" max="1" width="5.42578125" style="33" customWidth="1"/>
    <col min="2" max="2" width="43.7109375" style="267" customWidth="1"/>
    <col min="3" max="3" width="15.7109375" style="267" customWidth="1"/>
    <col min="4" max="4" width="15.5703125" style="267" customWidth="1"/>
    <col min="5" max="5" width="10.28515625" style="267" bestFit="1" customWidth="1"/>
    <col min="6" max="6" width="11.42578125" style="267"/>
    <col min="7" max="16384" width="11.42578125" style="33"/>
  </cols>
  <sheetData>
    <row r="1" spans="2:6">
      <c r="B1" s="475"/>
      <c r="C1" s="880"/>
      <c r="D1" s="880"/>
      <c r="E1" s="880"/>
      <c r="F1" s="880"/>
    </row>
    <row r="2" spans="2:6">
      <c r="B2" s="878" t="s">
        <v>176</v>
      </c>
      <c r="C2" s="388" t="s">
        <v>509</v>
      </c>
      <c r="D2" s="477" t="s">
        <v>514</v>
      </c>
      <c r="E2" s="477" t="s">
        <v>68</v>
      </c>
      <c r="F2" s="476" t="s">
        <v>2</v>
      </c>
    </row>
    <row r="3" spans="2:6">
      <c r="B3" s="879"/>
      <c r="C3" s="881" t="s">
        <v>177</v>
      </c>
      <c r="D3" s="881"/>
      <c r="E3" s="881"/>
      <c r="F3" s="477"/>
    </row>
    <row r="4" spans="2:6">
      <c r="B4" s="84"/>
      <c r="C4" s="108"/>
      <c r="D4" s="108"/>
      <c r="E4" s="108"/>
      <c r="F4" s="84"/>
    </row>
    <row r="5" spans="2:6">
      <c r="B5" s="85" t="s">
        <v>178</v>
      </c>
      <c r="C5" s="474">
        <v>8917</v>
      </c>
      <c r="D5" s="109">
        <v>10319.459000000001</v>
      </c>
      <c r="E5" s="109">
        <v>-1402.4590000000007</v>
      </c>
      <c r="F5" s="82">
        <v>-0.1359043143637666</v>
      </c>
    </row>
    <row r="6" spans="2:6">
      <c r="B6" s="85" t="s">
        <v>179</v>
      </c>
      <c r="C6" s="474">
        <v>25407</v>
      </c>
      <c r="D6" s="109">
        <v>26535.221000000001</v>
      </c>
      <c r="E6" s="109">
        <v>-1128.2210000000014</v>
      </c>
      <c r="F6" s="82">
        <v>-4.2517867101992568E-2</v>
      </c>
    </row>
    <row r="7" spans="2:6">
      <c r="B7" s="478"/>
      <c r="C7" s="479"/>
      <c r="D7" s="479"/>
      <c r="E7" s="479"/>
      <c r="F7" s="479"/>
    </row>
    <row r="8" spans="2:6">
      <c r="B8" s="394" t="s">
        <v>180</v>
      </c>
      <c r="C8" s="480">
        <v>34324</v>
      </c>
      <c r="D8" s="480">
        <v>36854.68</v>
      </c>
      <c r="E8" s="480">
        <v>-2531.6800000000021</v>
      </c>
      <c r="F8" s="481">
        <v>-6.8666448874335595E-2</v>
      </c>
    </row>
    <row r="9" spans="2:6">
      <c r="B9" s="84"/>
      <c r="C9" s="882"/>
      <c r="D9" s="883"/>
      <c r="E9" s="883"/>
      <c r="F9" s="884"/>
    </row>
    <row r="10" spans="2:6">
      <c r="B10" s="152"/>
      <c r="C10" s="880"/>
      <c r="D10" s="880"/>
      <c r="E10" s="880"/>
      <c r="F10" s="880"/>
    </row>
    <row r="11" spans="2:6">
      <c r="B11" s="878" t="s">
        <v>181</v>
      </c>
      <c r="C11" s="388" t="s">
        <v>509</v>
      </c>
      <c r="D11" s="477" t="s">
        <v>514</v>
      </c>
      <c r="E11" s="477" t="s">
        <v>68</v>
      </c>
      <c r="F11" s="476" t="s">
        <v>13</v>
      </c>
    </row>
    <row r="12" spans="2:6">
      <c r="B12" s="879"/>
      <c r="C12" s="881" t="s">
        <v>177</v>
      </c>
      <c r="D12" s="881"/>
      <c r="E12" s="881"/>
      <c r="F12" s="477"/>
    </row>
    <row r="13" spans="2:6">
      <c r="B13" s="84"/>
      <c r="C13" s="108"/>
      <c r="D13" s="108"/>
      <c r="E13" s="108"/>
      <c r="F13" s="84"/>
    </row>
    <row r="14" spans="2:6">
      <c r="B14" s="85" t="s">
        <v>182</v>
      </c>
      <c r="C14" s="482">
        <v>7151</v>
      </c>
      <c r="D14" s="119">
        <v>9727</v>
      </c>
      <c r="E14" s="119">
        <v>-2576</v>
      </c>
      <c r="F14" s="87">
        <v>-0.26482985504266476</v>
      </c>
    </row>
    <row r="15" spans="2:6">
      <c r="B15" s="85" t="s">
        <v>183</v>
      </c>
      <c r="C15" s="482">
        <v>9150</v>
      </c>
      <c r="D15" s="119">
        <v>10106</v>
      </c>
      <c r="E15" s="119">
        <v>-956</v>
      </c>
      <c r="F15" s="87">
        <v>-9.4597268949139113E-2</v>
      </c>
    </row>
    <row r="16" spans="2:6">
      <c r="B16" s="85"/>
      <c r="C16" s="119"/>
      <c r="D16" s="119"/>
      <c r="E16" s="119"/>
      <c r="F16" s="87"/>
    </row>
    <row r="17" spans="2:8">
      <c r="B17" s="85" t="s">
        <v>184</v>
      </c>
      <c r="C17" s="482">
        <v>18023</v>
      </c>
      <c r="D17" s="119">
        <v>17021</v>
      </c>
      <c r="E17" s="119">
        <v>1002</v>
      </c>
      <c r="F17" s="87">
        <v>5.8868456612420017E-2</v>
      </c>
    </row>
    <row r="18" spans="2:8">
      <c r="B18" s="83" t="s">
        <v>185</v>
      </c>
      <c r="C18" s="474">
        <v>15759</v>
      </c>
      <c r="D18" s="109">
        <v>14505</v>
      </c>
      <c r="E18" s="109">
        <v>1255</v>
      </c>
      <c r="F18" s="82">
        <v>8.6452947259565649E-2</v>
      </c>
    </row>
    <row r="19" spans="2:8">
      <c r="B19" s="83" t="s">
        <v>186</v>
      </c>
      <c r="C19" s="474">
        <v>2264</v>
      </c>
      <c r="D19" s="109">
        <v>2516</v>
      </c>
      <c r="E19" s="109">
        <v>-252</v>
      </c>
      <c r="F19" s="82">
        <v>-0.10015898251192368</v>
      </c>
    </row>
    <row r="20" spans="2:8">
      <c r="B20" s="84"/>
      <c r="C20" s="109"/>
      <c r="D20" s="109"/>
      <c r="E20" s="109"/>
      <c r="F20" s="110"/>
    </row>
    <row r="21" spans="2:8">
      <c r="B21" s="394" t="s">
        <v>187</v>
      </c>
      <c r="C21" s="480">
        <v>34324</v>
      </c>
      <c r="D21" s="480">
        <v>36854</v>
      </c>
      <c r="E21" s="480">
        <v>-2531</v>
      </c>
      <c r="F21" s="481">
        <v>-6.8649264665979315E-2</v>
      </c>
    </row>
    <row r="22" spans="2:8">
      <c r="B22" s="84"/>
      <c r="C22" s="84"/>
      <c r="D22" s="84"/>
      <c r="E22" s="84"/>
      <c r="F22" s="84"/>
    </row>
    <row r="23" spans="2:8">
      <c r="B23" s="152"/>
      <c r="C23" s="880"/>
      <c r="D23" s="880"/>
      <c r="E23" s="880"/>
      <c r="F23" s="880"/>
    </row>
    <row r="24" spans="2:8">
      <c r="B24" s="878" t="s">
        <v>188</v>
      </c>
      <c r="C24" s="388" t="s">
        <v>509</v>
      </c>
      <c r="D24" s="477" t="s">
        <v>510</v>
      </c>
      <c r="E24" s="477" t="s">
        <v>68</v>
      </c>
      <c r="F24" s="476" t="s">
        <v>13</v>
      </c>
    </row>
    <row r="25" spans="2:8">
      <c r="B25" s="879"/>
      <c r="C25" s="881" t="s">
        <v>177</v>
      </c>
      <c r="D25" s="881"/>
      <c r="E25" s="881"/>
      <c r="F25" s="477"/>
    </row>
    <row r="26" spans="2:8">
      <c r="B26" s="84"/>
      <c r="C26" s="108"/>
      <c r="D26" s="108"/>
      <c r="E26" s="108"/>
      <c r="F26" s="111"/>
    </row>
    <row r="27" spans="2:8">
      <c r="B27" s="85" t="s">
        <v>189</v>
      </c>
      <c r="C27" s="354">
        <v>1012</v>
      </c>
      <c r="D27" s="81">
        <v>1160</v>
      </c>
      <c r="E27" s="81">
        <v>-148</v>
      </c>
      <c r="F27" s="195">
        <v>-0.12758620689655176</v>
      </c>
    </row>
    <row r="28" spans="2:8">
      <c r="B28" s="85" t="s">
        <v>190</v>
      </c>
      <c r="C28" s="354">
        <v>3068</v>
      </c>
      <c r="D28" s="81">
        <v>29</v>
      </c>
      <c r="E28" s="81">
        <v>3039</v>
      </c>
      <c r="F28" s="195" t="s">
        <v>507</v>
      </c>
    </row>
    <row r="29" spans="2:8">
      <c r="B29" s="85" t="s">
        <v>191</v>
      </c>
      <c r="C29" s="354">
        <v>-1279</v>
      </c>
      <c r="D29" s="81">
        <v>-224</v>
      </c>
      <c r="E29" s="81">
        <v>-1055</v>
      </c>
      <c r="F29" s="195">
        <v>4.7098214285714288</v>
      </c>
    </row>
    <row r="30" spans="2:8">
      <c r="B30" s="84"/>
      <c r="C30" s="109"/>
      <c r="D30" s="109"/>
      <c r="E30" s="109"/>
      <c r="F30" s="109"/>
    </row>
    <row r="31" spans="2:8">
      <c r="B31" s="394" t="s">
        <v>192</v>
      </c>
      <c r="C31" s="480">
        <v>2801</v>
      </c>
      <c r="D31" s="480">
        <v>965</v>
      </c>
      <c r="E31" s="480">
        <v>1836</v>
      </c>
      <c r="F31" s="496">
        <v>-1.9025906735751295</v>
      </c>
    </row>
    <row r="32" spans="2:8">
      <c r="B32" s="84"/>
      <c r="C32" s="84"/>
      <c r="D32" s="84"/>
      <c r="E32" s="84"/>
      <c r="F32" s="84"/>
      <c r="G32" s="84"/>
      <c r="H32" s="84"/>
    </row>
  </sheetData>
  <mergeCells count="10">
    <mergeCell ref="B24:B25"/>
    <mergeCell ref="C23:F23"/>
    <mergeCell ref="C25:E25"/>
    <mergeCell ref="C1:F1"/>
    <mergeCell ref="C10:F10"/>
    <mergeCell ref="C3:E3"/>
    <mergeCell ref="C12:E12"/>
    <mergeCell ref="B2:B3"/>
    <mergeCell ref="B11:B12"/>
    <mergeCell ref="C9:F9"/>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J23"/>
  <sheetViews>
    <sheetView workbookViewId="0">
      <selection activeCell="E13" sqref="E13"/>
    </sheetView>
  </sheetViews>
  <sheetFormatPr baseColWidth="10" defaultColWidth="7.28515625" defaultRowHeight="12.75"/>
  <cols>
    <col min="1" max="1" width="3.140625" style="89" customWidth="1"/>
    <col min="2" max="2" width="12.85546875" style="89" customWidth="1"/>
    <col min="3" max="3" width="33.140625" style="89" customWidth="1"/>
    <col min="4" max="4" width="8.7109375" style="89" customWidth="1"/>
    <col min="5" max="5" width="15.5703125" style="159" bestFit="1" customWidth="1"/>
    <col min="6" max="6" width="14.85546875" style="159" bestFit="1" customWidth="1"/>
    <col min="7" max="7" width="14.5703125" style="159" bestFit="1" customWidth="1"/>
    <col min="8" max="8" width="13.85546875" style="89" customWidth="1"/>
    <col min="9" max="9" width="10" style="89" bestFit="1" customWidth="1"/>
    <col min="10" max="10" width="4.7109375" style="89" customWidth="1"/>
    <col min="11" max="11" width="7.28515625" style="89" customWidth="1"/>
    <col min="12" max="16384" width="7.28515625" style="89"/>
  </cols>
  <sheetData>
    <row r="2" spans="2:9">
      <c r="B2" s="491"/>
      <c r="C2" s="491"/>
      <c r="D2" s="491"/>
      <c r="E2" s="492"/>
      <c r="F2" s="492"/>
      <c r="G2" s="492"/>
      <c r="H2" s="491"/>
    </row>
    <row r="3" spans="2:9" ht="15.75" customHeight="1">
      <c r="B3" s="833" t="s">
        <v>193</v>
      </c>
      <c r="C3" s="833"/>
      <c r="D3" s="320" t="s">
        <v>194</v>
      </c>
      <c r="E3" s="320" t="s">
        <v>509</v>
      </c>
      <c r="F3" s="320" t="s">
        <v>514</v>
      </c>
      <c r="G3" s="320" t="s">
        <v>510</v>
      </c>
      <c r="H3" s="320" t="s">
        <v>68</v>
      </c>
      <c r="I3" s="320" t="s">
        <v>13</v>
      </c>
    </row>
    <row r="4" spans="2:9" ht="6" customHeight="1">
      <c r="E4" s="89"/>
      <c r="F4" s="89"/>
      <c r="G4" s="103"/>
    </row>
    <row r="5" spans="2:9" ht="18" customHeight="1">
      <c r="B5" s="152" t="s">
        <v>195</v>
      </c>
      <c r="C5" s="156" t="s">
        <v>196</v>
      </c>
      <c r="D5" s="162" t="s">
        <v>197</v>
      </c>
      <c r="E5" s="163">
        <v>1.2469584673472243</v>
      </c>
      <c r="F5" s="163">
        <v>1.0609087077207773</v>
      </c>
      <c r="G5" s="790" t="s">
        <v>158</v>
      </c>
      <c r="H5" s="165">
        <v>0.18604975962644699</v>
      </c>
      <c r="I5" s="245">
        <v>0.17536830292038075</v>
      </c>
    </row>
    <row r="6" spans="2:9" ht="18" customHeight="1">
      <c r="B6" s="156"/>
      <c r="C6" s="156" t="s">
        <v>198</v>
      </c>
      <c r="D6" s="162" t="s">
        <v>197</v>
      </c>
      <c r="E6" s="163">
        <v>1.246896912040274</v>
      </c>
      <c r="F6" s="163">
        <v>0.99972231931736411</v>
      </c>
      <c r="G6" s="790" t="s">
        <v>158</v>
      </c>
      <c r="H6" s="165">
        <v>0.25</v>
      </c>
      <c r="I6" s="245">
        <v>0.24724324739662418</v>
      </c>
    </row>
    <row r="7" spans="2:9" ht="18" customHeight="1">
      <c r="B7" s="483"/>
      <c r="C7" s="483" t="s">
        <v>199</v>
      </c>
      <c r="D7" s="484" t="s">
        <v>200</v>
      </c>
      <c r="E7" s="488">
        <v>1766</v>
      </c>
      <c r="F7" s="791">
        <v>592.45900000000074</v>
      </c>
      <c r="G7" s="791" t="s">
        <v>158</v>
      </c>
      <c r="H7" s="488">
        <v>1173.5409999999993</v>
      </c>
      <c r="I7" s="489">
        <v>1.9807969834199461</v>
      </c>
    </row>
    <row r="8" spans="2:9" ht="18" customHeight="1">
      <c r="B8" s="152" t="s">
        <v>201</v>
      </c>
      <c r="C8" s="156" t="s">
        <v>202</v>
      </c>
      <c r="D8" s="162" t="s">
        <v>197</v>
      </c>
      <c r="E8" s="164">
        <v>0.90445541807690177</v>
      </c>
      <c r="F8" s="163">
        <v>1.1652076846248751</v>
      </c>
      <c r="G8" s="790" t="s">
        <v>158</v>
      </c>
      <c r="H8" s="165">
        <v>-0.26075226654797334</v>
      </c>
      <c r="I8" s="245">
        <v>-0.22378179442913604</v>
      </c>
    </row>
    <row r="9" spans="2:9" ht="18" customHeight="1">
      <c r="B9" s="156"/>
      <c r="C9" s="156" t="s">
        <v>203</v>
      </c>
      <c r="D9" s="162" t="s">
        <v>2</v>
      </c>
      <c r="E9" s="166">
        <v>0.43868474326728424</v>
      </c>
      <c r="F9" s="792">
        <v>0.4904452175666818</v>
      </c>
      <c r="G9" s="493" t="s">
        <v>158</v>
      </c>
      <c r="H9" s="493" t="s">
        <v>515</v>
      </c>
      <c r="I9" s="795" t="s">
        <v>158</v>
      </c>
    </row>
    <row r="10" spans="2:9" ht="18" customHeight="1">
      <c r="B10" s="156"/>
      <c r="C10" s="156" t="s">
        <v>204</v>
      </c>
      <c r="D10" s="162" t="s">
        <v>2</v>
      </c>
      <c r="E10" s="166">
        <v>0.56131525673271576</v>
      </c>
      <c r="F10" s="792">
        <v>0.5095547824333182</v>
      </c>
      <c r="G10" s="493" t="s">
        <v>158</v>
      </c>
      <c r="H10" s="493" t="s">
        <v>516</v>
      </c>
      <c r="I10" s="795" t="s">
        <v>158</v>
      </c>
    </row>
    <row r="11" spans="2:9" ht="18" customHeight="1">
      <c r="B11" s="483"/>
      <c r="C11" s="483" t="s">
        <v>205</v>
      </c>
      <c r="D11" s="484" t="s">
        <v>197</v>
      </c>
      <c r="E11" s="485">
        <v>2.7204937136854541</v>
      </c>
      <c r="F11" s="793">
        <v>0</v>
      </c>
      <c r="G11" s="789">
        <v>3.259613272562532</v>
      </c>
      <c r="H11" s="486">
        <v>-0.53911955887707785</v>
      </c>
      <c r="I11" s="487">
        <v>-0.16539371814904016</v>
      </c>
    </row>
    <row r="12" spans="2:9" ht="18" customHeight="1">
      <c r="B12" s="152" t="s">
        <v>206</v>
      </c>
      <c r="C12" s="156" t="s">
        <v>207</v>
      </c>
      <c r="D12" s="162" t="s">
        <v>2</v>
      </c>
      <c r="E12" s="166">
        <v>0.20315088667307668</v>
      </c>
      <c r="F12" s="792" t="s">
        <v>158</v>
      </c>
      <c r="G12" s="494">
        <v>0.20164908021378453</v>
      </c>
      <c r="H12" s="494" t="s">
        <v>517</v>
      </c>
      <c r="I12" s="795" t="s">
        <v>158</v>
      </c>
    </row>
    <row r="13" spans="2:9" ht="18" customHeight="1">
      <c r="B13" s="156"/>
      <c r="C13" s="156" t="s">
        <v>208</v>
      </c>
      <c r="D13" s="162" t="s">
        <v>2</v>
      </c>
      <c r="E13" s="259">
        <v>0.17697206945035598</v>
      </c>
      <c r="F13" s="245" t="s">
        <v>158</v>
      </c>
      <c r="G13" s="494">
        <v>3.7267738349420321E-2</v>
      </c>
      <c r="H13" s="494" t="s">
        <v>518</v>
      </c>
      <c r="I13" s="795" t="s">
        <v>158</v>
      </c>
    </row>
    <row r="14" spans="2:9" ht="18" customHeight="1">
      <c r="B14" s="483"/>
      <c r="C14" s="483" t="s">
        <v>209</v>
      </c>
      <c r="D14" s="484" t="s">
        <v>2</v>
      </c>
      <c r="E14" s="490">
        <v>8.4185741969750427E-2</v>
      </c>
      <c r="F14" s="794" t="s">
        <v>158</v>
      </c>
      <c r="G14" s="495">
        <v>4.3054372723154164E-3</v>
      </c>
      <c r="H14" s="495" t="s">
        <v>519</v>
      </c>
      <c r="I14" s="796" t="s">
        <v>158</v>
      </c>
    </row>
    <row r="15" spans="2:9">
      <c r="H15" s="160"/>
    </row>
    <row r="16" spans="2:9">
      <c r="B16" s="89" t="s">
        <v>210</v>
      </c>
      <c r="H16" s="159"/>
    </row>
    <row r="17" spans="2:10">
      <c r="B17" s="89" t="s">
        <v>211</v>
      </c>
      <c r="E17" s="89"/>
      <c r="F17" s="89"/>
      <c r="G17" s="89"/>
    </row>
    <row r="18" spans="2:10">
      <c r="B18" s="89" t="s">
        <v>212</v>
      </c>
      <c r="E18" s="89"/>
      <c r="F18" s="89"/>
      <c r="G18" s="89"/>
    </row>
    <row r="19" spans="2:10">
      <c r="B19" s="89" t="s">
        <v>213</v>
      </c>
      <c r="H19" s="159"/>
    </row>
    <row r="20" spans="2:10">
      <c r="B20" s="89" t="s">
        <v>214</v>
      </c>
      <c r="H20" s="159"/>
    </row>
    <row r="21" spans="2:10">
      <c r="B21" s="89" t="s">
        <v>215</v>
      </c>
      <c r="H21" s="159"/>
    </row>
    <row r="22" spans="2:10" ht="27" customHeight="1">
      <c r="B22" s="857" t="s">
        <v>528</v>
      </c>
      <c r="C22" s="857"/>
      <c r="D22" s="857"/>
      <c r="E22" s="857"/>
      <c r="F22" s="857"/>
      <c r="G22" s="857"/>
      <c r="H22" s="857"/>
      <c r="I22" s="857"/>
      <c r="J22" s="857"/>
    </row>
    <row r="23" spans="2:10">
      <c r="B23" s="89" t="s">
        <v>529</v>
      </c>
      <c r="H23" s="159"/>
    </row>
  </sheetData>
  <mergeCells count="2">
    <mergeCell ref="B3:C3"/>
    <mergeCell ref="B22:J22"/>
  </mergeCells>
  <phoneticPr fontId="12" type="noConversion"/>
  <printOptions horizontalCentered="1" verticalCentered="1"/>
  <pageMargins left="0.21" right="0.21" top="0.98425196850393704" bottom="0.98425196850393704" header="0.51181102362204722" footer="0.51181102362204722"/>
  <pageSetup paperSize="9" orientation="landscape" r:id="rId1"/>
  <headerFooter alignWithMargins="0">
    <oddHeader>&amp;C&amp;"Arial"&amp;8&amp;K000000INTERNAL&amp;1#</oddHead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39"/>
  <sheetViews>
    <sheetView workbookViewId="0">
      <selection activeCell="H6" sqref="H6"/>
    </sheetView>
  </sheetViews>
  <sheetFormatPr baseColWidth="10" defaultColWidth="11.42578125" defaultRowHeight="12.75"/>
  <cols>
    <col min="1" max="1" width="7.28515625" style="89" customWidth="1"/>
    <col min="2" max="2" width="45" style="89" customWidth="1"/>
    <col min="3" max="3" width="16.5703125" style="89" customWidth="1"/>
    <col min="4" max="4" width="15.7109375" style="89" customWidth="1"/>
    <col min="5" max="5" width="14.85546875" style="89" customWidth="1"/>
    <col min="6" max="6" width="2.7109375" style="89" customWidth="1"/>
    <col min="7" max="7" width="16.5703125" style="89" customWidth="1"/>
    <col min="8" max="8" width="15.7109375" style="89" customWidth="1"/>
    <col min="9" max="9" width="12.42578125" style="89" customWidth="1"/>
    <col min="10" max="16384" width="11.42578125" style="89"/>
  </cols>
  <sheetData>
    <row r="2" spans="2:11" ht="13.5" thickBot="1">
      <c r="B2" s="502"/>
      <c r="C2" s="502"/>
      <c r="D2" s="502"/>
      <c r="E2" s="502"/>
      <c r="F2" s="502"/>
      <c r="G2" s="502"/>
      <c r="H2" s="502"/>
      <c r="I2" s="502"/>
    </row>
    <row r="3" spans="2:11" ht="15">
      <c r="B3" s="885" t="s">
        <v>216</v>
      </c>
      <c r="C3" s="885"/>
      <c r="D3" s="885"/>
      <c r="E3" s="885"/>
      <c r="F3" s="885"/>
      <c r="G3" s="885"/>
      <c r="H3" s="885"/>
    </row>
    <row r="4" spans="2:11" ht="17.25" customHeight="1" thickBot="1">
      <c r="B4" s="886" t="s">
        <v>177</v>
      </c>
      <c r="C4" s="886"/>
      <c r="D4" s="886"/>
      <c r="E4" s="886"/>
      <c r="F4" s="886"/>
      <c r="G4" s="886"/>
      <c r="H4" s="886"/>
      <c r="I4" s="502"/>
    </row>
    <row r="5" spans="2:11" ht="48" customHeight="1">
      <c r="B5" s="887" t="s">
        <v>217</v>
      </c>
      <c r="C5" s="889" t="s">
        <v>218</v>
      </c>
      <c r="D5" s="889"/>
      <c r="E5" s="889"/>
      <c r="F5" s="503"/>
      <c r="G5" s="889" t="s">
        <v>219</v>
      </c>
      <c r="H5" s="889"/>
      <c r="I5" s="889"/>
    </row>
    <row r="6" spans="2:11">
      <c r="B6" s="888"/>
      <c r="C6" s="301" t="s">
        <v>509</v>
      </c>
      <c r="D6" s="384" t="s">
        <v>510</v>
      </c>
      <c r="E6" s="384" t="s">
        <v>220</v>
      </c>
      <c r="F6" s="161"/>
      <c r="G6" s="301" t="s">
        <v>509</v>
      </c>
      <c r="H6" s="384" t="s">
        <v>510</v>
      </c>
      <c r="I6" s="385" t="s">
        <v>220</v>
      </c>
    </row>
    <row r="7" spans="2:11" ht="6" customHeight="1"/>
    <row r="8" spans="2:11" ht="13.5" customHeight="1">
      <c r="B8" s="90" t="s">
        <v>221</v>
      </c>
      <c r="C8" s="497">
        <v>0</v>
      </c>
      <c r="D8" s="105">
        <v>0</v>
      </c>
      <c r="E8" s="105" t="s">
        <v>507</v>
      </c>
      <c r="F8" s="105"/>
      <c r="G8" s="497">
        <v>1</v>
      </c>
      <c r="H8" s="105">
        <v>18</v>
      </c>
      <c r="I8" s="210">
        <v>-0.94444444444444442</v>
      </c>
      <c r="K8" s="89" t="s">
        <v>222</v>
      </c>
    </row>
    <row r="9" spans="2:11" ht="13.5" customHeight="1">
      <c r="B9" s="90" t="s">
        <v>223</v>
      </c>
      <c r="C9" s="497">
        <v>120</v>
      </c>
      <c r="D9" s="105">
        <v>171.6</v>
      </c>
      <c r="E9" s="210">
        <v>-0.30069930069930073</v>
      </c>
      <c r="F9" s="105"/>
      <c r="G9" s="497">
        <v>38</v>
      </c>
      <c r="H9" s="105">
        <v>32</v>
      </c>
      <c r="I9" s="210">
        <v>0.1875</v>
      </c>
    </row>
    <row r="10" spans="2:11" ht="13.5" customHeight="1">
      <c r="B10" s="90" t="s">
        <v>224</v>
      </c>
      <c r="C10" s="497">
        <v>41</v>
      </c>
      <c r="D10" s="105">
        <v>26</v>
      </c>
      <c r="E10" s="210">
        <v>0.57692307692307687</v>
      </c>
      <c r="F10" s="105"/>
      <c r="G10" s="497">
        <v>0</v>
      </c>
      <c r="H10" s="105">
        <v>0</v>
      </c>
      <c r="I10" s="210" t="s">
        <v>507</v>
      </c>
    </row>
    <row r="11" spans="2:11" ht="13.5" customHeight="1">
      <c r="B11" s="90" t="s">
        <v>225</v>
      </c>
      <c r="C11" s="497">
        <v>2</v>
      </c>
      <c r="D11" s="105">
        <v>4</v>
      </c>
      <c r="E11" s="210">
        <v>-0.5</v>
      </c>
      <c r="F11" s="105"/>
      <c r="G11" s="497">
        <v>0</v>
      </c>
      <c r="H11" s="105">
        <v>0</v>
      </c>
      <c r="I11" s="210" t="s">
        <v>507</v>
      </c>
    </row>
    <row r="12" spans="2:11" ht="13.5" customHeight="1">
      <c r="B12" s="90" t="s">
        <v>226</v>
      </c>
      <c r="C12" s="497">
        <v>1</v>
      </c>
      <c r="D12" s="504">
        <v>0.65200000000000002</v>
      </c>
      <c r="E12" s="210">
        <v>0.53374233128834359</v>
      </c>
      <c r="F12" s="105"/>
      <c r="G12" s="497">
        <v>6</v>
      </c>
      <c r="H12" s="105">
        <v>5.9489999999999998</v>
      </c>
      <c r="I12" s="210">
        <v>8.5728693898134978E-3</v>
      </c>
    </row>
    <row r="13" spans="2:11" ht="13.5" customHeight="1">
      <c r="B13" s="90" t="s">
        <v>227</v>
      </c>
      <c r="C13" s="497">
        <v>2</v>
      </c>
      <c r="D13" s="504">
        <v>1.752</v>
      </c>
      <c r="E13" s="210">
        <v>0.14155251141552516</v>
      </c>
      <c r="F13" s="105"/>
      <c r="G13" s="497">
        <v>1</v>
      </c>
      <c r="H13" s="105">
        <v>0</v>
      </c>
      <c r="I13" s="210" t="s">
        <v>507</v>
      </c>
    </row>
    <row r="14" spans="2:11" ht="13.5" customHeight="1">
      <c r="B14" s="90" t="s">
        <v>228</v>
      </c>
      <c r="C14" s="497">
        <v>178</v>
      </c>
      <c r="D14" s="105">
        <v>170.6</v>
      </c>
      <c r="E14" s="210">
        <v>4.3376318874560393E-2</v>
      </c>
      <c r="F14" s="105"/>
      <c r="G14" s="497">
        <v>108</v>
      </c>
      <c r="H14" s="105">
        <v>103</v>
      </c>
      <c r="I14" s="210">
        <v>4.8543689320388328E-2</v>
      </c>
    </row>
    <row r="15" spans="2:11" ht="13.5" customHeight="1">
      <c r="B15" s="90" t="s">
        <v>229</v>
      </c>
      <c r="C15" s="497">
        <v>70</v>
      </c>
      <c r="D15" s="105">
        <v>64.998999999999995</v>
      </c>
      <c r="E15" s="210">
        <v>7.6939645225311271E-2</v>
      </c>
      <c r="F15" s="105"/>
      <c r="G15" s="497">
        <v>73</v>
      </c>
      <c r="H15" s="105">
        <v>53</v>
      </c>
      <c r="I15" s="210">
        <v>0.37735849056603765</v>
      </c>
    </row>
    <row r="16" spans="2:11" ht="13.5" customHeight="1">
      <c r="B16" s="90" t="s">
        <v>230</v>
      </c>
      <c r="C16" s="497">
        <v>68</v>
      </c>
      <c r="D16" s="105">
        <v>94</v>
      </c>
      <c r="E16" s="210">
        <v>-0.27659574468085102</v>
      </c>
      <c r="F16" s="105"/>
      <c r="G16" s="497">
        <v>0</v>
      </c>
      <c r="H16" s="105">
        <v>0</v>
      </c>
      <c r="I16" s="210" t="s">
        <v>507</v>
      </c>
    </row>
    <row r="17" spans="2:9" ht="13.5" customHeight="1">
      <c r="B17" s="90" t="s">
        <v>231</v>
      </c>
      <c r="C17" s="497">
        <v>111</v>
      </c>
      <c r="D17" s="105">
        <v>121.53100000000001</v>
      </c>
      <c r="E17" s="210">
        <v>-8.6652788177502105E-2</v>
      </c>
      <c r="F17" s="105"/>
      <c r="G17" s="497">
        <v>76</v>
      </c>
      <c r="H17" s="105">
        <v>64.698999999999998</v>
      </c>
      <c r="I17" s="210">
        <v>0.17467039676038265</v>
      </c>
    </row>
    <row r="18" spans="2:9" ht="13.5" customHeight="1">
      <c r="B18" s="90" t="s">
        <v>232</v>
      </c>
      <c r="C18" s="497">
        <v>140</v>
      </c>
      <c r="D18" s="105">
        <v>181</v>
      </c>
      <c r="E18" s="210">
        <v>-0.22651933701657456</v>
      </c>
      <c r="F18" s="105"/>
      <c r="G18" s="497">
        <v>58</v>
      </c>
      <c r="H18" s="105">
        <v>49.283999999999999</v>
      </c>
      <c r="I18" s="210">
        <v>0.17685252820387953</v>
      </c>
    </row>
    <row r="19" spans="2:9" ht="13.5" customHeight="1">
      <c r="B19" s="90" t="s">
        <v>233</v>
      </c>
      <c r="C19" s="497">
        <v>169</v>
      </c>
      <c r="D19" s="105">
        <v>155</v>
      </c>
      <c r="E19" s="210">
        <v>9.0322580645161299E-2</v>
      </c>
      <c r="F19" s="105"/>
      <c r="G19" s="497">
        <v>76</v>
      </c>
      <c r="H19" s="105">
        <v>56.951999999999998</v>
      </c>
      <c r="I19" s="210">
        <v>0.33445708666947604</v>
      </c>
    </row>
    <row r="20" spans="2:9" ht="13.5" customHeight="1">
      <c r="B20" s="90" t="s">
        <v>234</v>
      </c>
      <c r="C20" s="497">
        <v>0</v>
      </c>
      <c r="D20" s="105">
        <v>1.665</v>
      </c>
      <c r="E20" s="210">
        <v>-1</v>
      </c>
      <c r="F20" s="105"/>
      <c r="G20" s="497">
        <v>0</v>
      </c>
      <c r="H20" s="105">
        <v>3</v>
      </c>
      <c r="I20" s="210">
        <v>-1</v>
      </c>
    </row>
    <row r="21" spans="2:9" ht="13.5" customHeight="1">
      <c r="B21" s="90" t="s">
        <v>235</v>
      </c>
      <c r="C21" s="497">
        <v>3</v>
      </c>
      <c r="D21" s="105">
        <v>4</v>
      </c>
      <c r="E21" s="210">
        <v>-0.25</v>
      </c>
      <c r="F21" s="105"/>
      <c r="G21" s="497">
        <v>0</v>
      </c>
      <c r="H21" s="105">
        <v>0</v>
      </c>
      <c r="I21" s="210" t="s">
        <v>507</v>
      </c>
    </row>
    <row r="22" spans="2:9" ht="13.5" customHeight="1">
      <c r="B22" s="90" t="s">
        <v>236</v>
      </c>
      <c r="C22" s="497">
        <v>3</v>
      </c>
      <c r="D22" s="105">
        <v>5.6</v>
      </c>
      <c r="E22" s="210">
        <v>-0.4642857142857143</v>
      </c>
      <c r="F22" s="105"/>
      <c r="G22" s="497">
        <v>5</v>
      </c>
      <c r="H22" s="105">
        <v>0.90300000000000002</v>
      </c>
      <c r="I22" s="210">
        <v>4.5370985603543739</v>
      </c>
    </row>
    <row r="23" spans="2:9" ht="13.5" customHeight="1">
      <c r="B23" s="90" t="s">
        <v>237</v>
      </c>
      <c r="C23" s="497">
        <v>329</v>
      </c>
      <c r="D23" s="105">
        <v>463.8</v>
      </c>
      <c r="E23" s="210">
        <v>-0.29064251832686505</v>
      </c>
      <c r="F23" s="105"/>
      <c r="G23" s="497">
        <v>92</v>
      </c>
      <c r="H23" s="105">
        <v>70.900000000000006</v>
      </c>
      <c r="I23" s="210">
        <v>0.29760225669957685</v>
      </c>
    </row>
    <row r="24" spans="2:9" ht="13.5" customHeight="1">
      <c r="B24" s="90" t="s">
        <v>238</v>
      </c>
      <c r="C24" s="497">
        <v>0</v>
      </c>
      <c r="D24" s="105">
        <v>65</v>
      </c>
      <c r="E24" s="210">
        <v>-1</v>
      </c>
      <c r="F24" s="105"/>
      <c r="G24" s="497">
        <v>0</v>
      </c>
      <c r="H24" s="105">
        <v>0</v>
      </c>
      <c r="I24" s="210" t="s">
        <v>507</v>
      </c>
    </row>
    <row r="25" spans="2:9" ht="13.5" customHeight="1">
      <c r="B25" s="90" t="s">
        <v>239</v>
      </c>
      <c r="C25" s="497">
        <v>21</v>
      </c>
      <c r="D25" s="105">
        <v>12.196999999999999</v>
      </c>
      <c r="E25" s="210">
        <v>0.72173485283266392</v>
      </c>
      <c r="F25" s="105"/>
      <c r="G25" s="497">
        <v>25</v>
      </c>
      <c r="H25" s="105">
        <v>22.9</v>
      </c>
      <c r="I25" s="210">
        <v>9.1703056768559055E-2</v>
      </c>
    </row>
    <row r="26" spans="2:9" ht="13.5" customHeight="1">
      <c r="B26" s="90" t="s">
        <v>240</v>
      </c>
      <c r="C26" s="497">
        <v>0</v>
      </c>
      <c r="D26" s="105">
        <v>0</v>
      </c>
      <c r="E26" s="210" t="s">
        <v>507</v>
      </c>
      <c r="F26" s="105"/>
      <c r="G26" s="497">
        <v>0</v>
      </c>
      <c r="H26" s="105">
        <v>0</v>
      </c>
      <c r="I26" s="210" t="s">
        <v>507</v>
      </c>
    </row>
    <row r="27" spans="2:9" ht="13.5" customHeight="1">
      <c r="B27" s="498"/>
      <c r="C27" s="732"/>
      <c r="D27" s="732"/>
      <c r="E27" s="732"/>
      <c r="F27" s="733"/>
      <c r="G27" s="732"/>
      <c r="H27" s="732"/>
      <c r="I27" s="732"/>
    </row>
    <row r="28" spans="2:9">
      <c r="B28" s="499" t="s">
        <v>53</v>
      </c>
      <c r="C28" s="500">
        <v>1258</v>
      </c>
      <c r="D28" s="500">
        <v>1543.396</v>
      </c>
      <c r="E28" s="496">
        <v>-0.18491430585539936</v>
      </c>
      <c r="F28" s="733"/>
      <c r="G28" s="501">
        <v>559</v>
      </c>
      <c r="H28" s="500">
        <v>485.44299999999998</v>
      </c>
      <c r="I28" s="470">
        <v>0.15152551380903634</v>
      </c>
    </row>
    <row r="29" spans="2:9" ht="13.5" customHeight="1">
      <c r="B29" s="90"/>
      <c r="C29" s="105"/>
      <c r="D29" s="105"/>
      <c r="E29" s="105"/>
      <c r="F29" s="105"/>
      <c r="G29" s="105"/>
      <c r="H29" s="105"/>
      <c r="I29" s="226"/>
    </row>
    <row r="30" spans="2:9" ht="13.5" customHeight="1">
      <c r="B30" s="90" t="s">
        <v>241</v>
      </c>
      <c r="C30" s="105"/>
      <c r="D30" s="105"/>
      <c r="E30" s="105"/>
      <c r="F30" s="105"/>
      <c r="G30" s="105"/>
      <c r="H30" s="105"/>
      <c r="I30" s="226"/>
    </row>
    <row r="31" spans="2:9" ht="13.5" customHeight="1">
      <c r="B31" s="91"/>
      <c r="C31" s="92"/>
      <c r="D31" s="92"/>
      <c r="E31" s="92"/>
      <c r="F31" s="92"/>
      <c r="G31" s="92"/>
      <c r="H31" s="92"/>
    </row>
    <row r="32" spans="2:9" ht="10.5" customHeight="1">
      <c r="B32" s="93"/>
      <c r="C32" s="94"/>
      <c r="D32" s="94"/>
      <c r="E32" s="94"/>
      <c r="F32" s="94"/>
      <c r="G32" s="94"/>
      <c r="H32" s="94"/>
    </row>
    <row r="33" spans="2:8">
      <c r="B33" s="95"/>
      <c r="C33" s="94"/>
      <c r="H33" s="94"/>
    </row>
    <row r="34" spans="2:8">
      <c r="C34" s="94"/>
      <c r="D34" s="94"/>
      <c r="E34" s="94"/>
      <c r="F34" s="94"/>
      <c r="G34" s="94"/>
      <c r="H34" s="94"/>
    </row>
    <row r="35" spans="2:8">
      <c r="C35" s="94"/>
    </row>
    <row r="37" spans="2:8">
      <c r="C37" s="94"/>
      <c r="G37" s="94"/>
    </row>
    <row r="39" spans="2:8">
      <c r="C39" s="96"/>
    </row>
  </sheetData>
  <mergeCells count="5">
    <mergeCell ref="B3:H3"/>
    <mergeCell ref="B4:H4"/>
    <mergeCell ref="B5:B6"/>
    <mergeCell ref="C5:E5"/>
    <mergeCell ref="G5:I5"/>
  </mergeCells>
  <phoneticPr fontId="12" type="noConversion"/>
  <printOptions horizontalCentered="1" verticalCentered="1"/>
  <pageMargins left="0.23" right="0.21" top="0.81" bottom="1" header="0" footer="0"/>
  <pageSetup paperSize="9" orientation="landscape" r:id="rId1"/>
  <headerFooter alignWithMargins="0">
    <oddHeader>&amp;C&amp;"Arial"&amp;8&amp;K000000INTERNAL&amp;1#</oddHead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5BB3-99BC-4CFE-84CE-7514427BA46D}">
  <dimension ref="A3:E6"/>
  <sheetViews>
    <sheetView workbookViewId="0"/>
  </sheetViews>
  <sheetFormatPr baseColWidth="10" defaultColWidth="11.42578125" defaultRowHeight="12.75"/>
  <cols>
    <col min="1" max="1" width="11.42578125" style="236"/>
    <col min="2" max="2" width="21.140625" style="236" customWidth="1"/>
    <col min="3" max="3" width="18.42578125" style="236" customWidth="1"/>
    <col min="4" max="4" width="17.140625" style="236" customWidth="1"/>
    <col min="5" max="16384" width="11.42578125" style="236"/>
  </cols>
  <sheetData>
    <row r="3" spans="1:5">
      <c r="B3" s="506"/>
      <c r="C3" s="506"/>
      <c r="D3" s="506"/>
    </row>
    <row r="4" spans="1:5">
      <c r="A4" s="505"/>
      <c r="B4" s="510"/>
      <c r="C4" s="511" t="s">
        <v>508</v>
      </c>
      <c r="D4" s="512" t="s">
        <v>242</v>
      </c>
      <c r="E4" s="248"/>
    </row>
    <row r="5" spans="1:5">
      <c r="A5" s="505"/>
      <c r="B5" s="507" t="s">
        <v>243</v>
      </c>
      <c r="C5" s="508">
        <v>0.16</v>
      </c>
      <c r="D5" s="509">
        <v>0.2</v>
      </c>
    </row>
    <row r="6" spans="1:5">
      <c r="C6" s="249"/>
      <c r="D6" s="249"/>
    </row>
  </sheetData>
  <pageMargins left="0.7" right="0.7" top="0.75" bottom="0.75" header="0.3" footer="0.3"/>
  <pageSetup paperSize="9" orientation="portrait" r:id="rId1"/>
  <headerFooter>
    <oddHeader>&amp;C&amp;"Arial"&amp;8&amp;K000000INTERNAL&amp;1#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7"/>
  <sheetViews>
    <sheetView topLeftCell="A12" workbookViewId="0">
      <selection activeCell="F37" sqref="F37"/>
    </sheetView>
  </sheetViews>
  <sheetFormatPr baseColWidth="10" defaultColWidth="11.42578125" defaultRowHeight="12.75"/>
  <cols>
    <col min="1" max="1" width="11.42578125" style="88"/>
    <col min="2" max="2" width="45.7109375" style="88" customWidth="1"/>
    <col min="3" max="3" width="13.85546875" style="88" customWidth="1"/>
    <col min="4" max="4" width="15.140625" style="88" customWidth="1"/>
    <col min="5" max="5" width="14.5703125" style="88" customWidth="1"/>
    <col min="6" max="6" width="13.28515625" style="88" customWidth="1"/>
    <col min="7" max="7" width="14.42578125" style="88" customWidth="1"/>
    <col min="8" max="8" width="12.7109375" style="88" customWidth="1"/>
    <col min="9" max="9" width="14" style="88" customWidth="1"/>
    <col min="10" max="16384" width="11.42578125" style="88"/>
  </cols>
  <sheetData>
    <row r="1" spans="1:9">
      <c r="A1" s="213"/>
    </row>
    <row r="2" spans="1:9">
      <c r="B2" s="513"/>
      <c r="C2" s="513"/>
      <c r="D2" s="513"/>
      <c r="E2" s="513"/>
      <c r="F2" s="513"/>
      <c r="G2" s="513"/>
      <c r="H2" s="513"/>
      <c r="I2" s="513"/>
    </row>
    <row r="3" spans="1:9" ht="15">
      <c r="A3" s="515"/>
      <c r="B3" s="890" t="s">
        <v>244</v>
      </c>
      <c r="C3" s="891"/>
      <c r="D3" s="891"/>
      <c r="E3" s="891"/>
      <c r="F3" s="891"/>
      <c r="G3" s="891"/>
      <c r="H3" s="891"/>
      <c r="I3" s="892"/>
    </row>
    <row r="4" spans="1:9" s="208" customFormat="1" ht="15">
      <c r="A4" s="516"/>
      <c r="B4" s="662" t="s">
        <v>245</v>
      </c>
      <c r="C4" s="663">
        <v>2024</v>
      </c>
      <c r="D4" s="663">
        <v>2025</v>
      </c>
      <c r="E4" s="663">
        <v>2026</v>
      </c>
      <c r="F4" s="663">
        <v>2027</v>
      </c>
      <c r="G4" s="663">
        <v>2028</v>
      </c>
      <c r="H4" s="663" t="s">
        <v>520</v>
      </c>
      <c r="I4" s="664" t="s">
        <v>53</v>
      </c>
    </row>
    <row r="5" spans="1:9" ht="15">
      <c r="A5" s="515"/>
      <c r="B5" s="524" t="s">
        <v>246</v>
      </c>
      <c r="C5" s="525">
        <v>570</v>
      </c>
      <c r="D5" s="525">
        <v>0</v>
      </c>
      <c r="E5" s="525">
        <v>600.85799999999983</v>
      </c>
      <c r="F5" s="525">
        <v>179.99999999999997</v>
      </c>
      <c r="G5" s="525">
        <v>0</v>
      </c>
      <c r="H5" s="525">
        <v>0</v>
      </c>
      <c r="I5" s="535">
        <v>1350.8579999999997</v>
      </c>
    </row>
    <row r="6" spans="1:9" ht="14.25">
      <c r="A6" s="515"/>
      <c r="B6" s="519" t="s">
        <v>247</v>
      </c>
      <c r="C6" s="520">
        <v>570</v>
      </c>
      <c r="D6" s="520">
        <v>0</v>
      </c>
      <c r="E6" s="520">
        <v>600.85799999999983</v>
      </c>
      <c r="F6" s="520">
        <v>179.99999999999997</v>
      </c>
      <c r="G6" s="520">
        <v>0</v>
      </c>
      <c r="H6" s="520">
        <v>0</v>
      </c>
      <c r="I6" s="521">
        <v>1350.8579999999997</v>
      </c>
    </row>
    <row r="7" spans="1:9" ht="15">
      <c r="A7" s="515"/>
      <c r="B7" s="528" t="s">
        <v>5</v>
      </c>
      <c r="C7" s="530">
        <v>3.1092971491238444E-4</v>
      </c>
      <c r="D7" s="527">
        <v>0</v>
      </c>
      <c r="E7" s="527">
        <v>0</v>
      </c>
      <c r="F7" s="527">
        <v>0</v>
      </c>
      <c r="G7" s="527">
        <v>0</v>
      </c>
      <c r="H7" s="527">
        <v>0</v>
      </c>
      <c r="I7" s="532">
        <v>0</v>
      </c>
    </row>
    <row r="8" spans="1:9" ht="14.25">
      <c r="A8" s="515"/>
      <c r="B8" s="276" t="s">
        <v>140</v>
      </c>
      <c r="C8" s="277">
        <v>3.1092971491238444E-4</v>
      </c>
      <c r="D8" s="277">
        <v>0</v>
      </c>
      <c r="E8" s="277">
        <v>0</v>
      </c>
      <c r="F8" s="277">
        <v>0</v>
      </c>
      <c r="G8" s="277">
        <v>0</v>
      </c>
      <c r="H8" s="277">
        <v>0</v>
      </c>
      <c r="I8" s="533">
        <v>3.1092971491238444E-4</v>
      </c>
    </row>
    <row r="9" spans="1:9" ht="14.25">
      <c r="A9" s="515"/>
      <c r="B9" s="759" t="s">
        <v>248</v>
      </c>
      <c r="C9" s="760">
        <v>0</v>
      </c>
      <c r="D9" s="760">
        <v>0</v>
      </c>
      <c r="E9" s="760">
        <v>0</v>
      </c>
      <c r="F9" s="760">
        <v>0</v>
      </c>
      <c r="G9" s="760">
        <v>0</v>
      </c>
      <c r="H9" s="760">
        <v>0</v>
      </c>
      <c r="I9" s="761">
        <v>0</v>
      </c>
    </row>
    <row r="10" spans="1:9" ht="14.25">
      <c r="A10" s="515"/>
      <c r="B10" s="276" t="s">
        <v>249</v>
      </c>
      <c r="C10" s="277">
        <v>0</v>
      </c>
      <c r="D10" s="277">
        <v>0</v>
      </c>
      <c r="E10" s="277">
        <v>0</v>
      </c>
      <c r="F10" s="277">
        <v>0</v>
      </c>
      <c r="G10" s="277">
        <v>0</v>
      </c>
      <c r="H10" s="277">
        <v>0</v>
      </c>
      <c r="I10" s="533">
        <v>0</v>
      </c>
    </row>
    <row r="11" spans="1:9" ht="14.25">
      <c r="A11" s="515"/>
      <c r="B11" s="759" t="s">
        <v>250</v>
      </c>
      <c r="C11" s="760">
        <v>0</v>
      </c>
      <c r="D11" s="760">
        <v>0</v>
      </c>
      <c r="E11" s="760">
        <v>0</v>
      </c>
      <c r="F11" s="760">
        <v>0</v>
      </c>
      <c r="G11" s="760">
        <v>0</v>
      </c>
      <c r="H11" s="760">
        <v>0</v>
      </c>
      <c r="I11" s="761">
        <v>0</v>
      </c>
    </row>
    <row r="12" spans="1:9" ht="14.25">
      <c r="A12" s="515"/>
      <c r="B12" s="276" t="s">
        <v>251</v>
      </c>
      <c r="C12" s="277">
        <v>0</v>
      </c>
      <c r="D12" s="277">
        <v>0</v>
      </c>
      <c r="E12" s="277">
        <v>0</v>
      </c>
      <c r="F12" s="277">
        <v>0</v>
      </c>
      <c r="G12" s="277">
        <v>0</v>
      </c>
      <c r="H12" s="277">
        <v>0</v>
      </c>
      <c r="I12" s="533">
        <v>0</v>
      </c>
    </row>
    <row r="13" spans="1:9" ht="14.25">
      <c r="A13" s="515"/>
      <c r="B13" s="276" t="s">
        <v>252</v>
      </c>
      <c r="C13" s="277">
        <v>0</v>
      </c>
      <c r="D13" s="277">
        <v>0</v>
      </c>
      <c r="E13" s="277">
        <v>0</v>
      </c>
      <c r="F13" s="277">
        <v>0</v>
      </c>
      <c r="G13" s="277">
        <v>0</v>
      </c>
      <c r="H13" s="277">
        <v>0</v>
      </c>
      <c r="I13" s="533">
        <v>0</v>
      </c>
    </row>
    <row r="14" spans="1:9" ht="14.25">
      <c r="A14" s="515"/>
      <c r="B14" s="519" t="s">
        <v>253</v>
      </c>
      <c r="C14" s="529">
        <v>0</v>
      </c>
      <c r="D14" s="529">
        <v>0</v>
      </c>
      <c r="E14" s="529">
        <v>0</v>
      </c>
      <c r="F14" s="529">
        <v>0</v>
      </c>
      <c r="G14" s="529">
        <v>0</v>
      </c>
      <c r="H14" s="529">
        <v>0</v>
      </c>
      <c r="I14" s="534">
        <v>0</v>
      </c>
    </row>
    <row r="15" spans="1:9" ht="15">
      <c r="A15" s="515"/>
      <c r="B15" s="528" t="s">
        <v>14</v>
      </c>
      <c r="C15" s="527">
        <f t="shared" ref="C15:H15" si="0">SUM(C16)</f>
        <v>0</v>
      </c>
      <c r="D15" s="527">
        <f t="shared" si="0"/>
        <v>0</v>
      </c>
      <c r="E15" s="527">
        <f t="shared" si="0"/>
        <v>0</v>
      </c>
      <c r="F15" s="527">
        <f t="shared" si="0"/>
        <v>0</v>
      </c>
      <c r="G15" s="527">
        <f t="shared" si="0"/>
        <v>0</v>
      </c>
      <c r="H15" s="527">
        <f t="shared" si="0"/>
        <v>0</v>
      </c>
      <c r="I15" s="531">
        <f t="shared" ref="I15:I16" si="1">SUM(C15:H15)</f>
        <v>0</v>
      </c>
    </row>
    <row r="16" spans="1:9" ht="14.25">
      <c r="A16" s="515"/>
      <c r="B16" s="276" t="s">
        <v>254</v>
      </c>
      <c r="C16" s="278">
        <v>0</v>
      </c>
      <c r="D16" s="278">
        <v>0</v>
      </c>
      <c r="E16" s="278">
        <v>0</v>
      </c>
      <c r="F16" s="278">
        <v>0</v>
      </c>
      <c r="G16" s="278">
        <v>0</v>
      </c>
      <c r="H16" s="278">
        <v>0</v>
      </c>
      <c r="I16" s="523">
        <f t="shared" si="1"/>
        <v>0</v>
      </c>
    </row>
    <row r="17" spans="1:9" ht="15">
      <c r="A17" s="515"/>
      <c r="B17" s="528" t="s">
        <v>6</v>
      </c>
      <c r="C17" s="527">
        <v>630.95797320044869</v>
      </c>
      <c r="D17" s="527">
        <v>679.3380322903846</v>
      </c>
      <c r="E17" s="527">
        <v>513.98504319175697</v>
      </c>
      <c r="F17" s="527">
        <v>150.23465933182473</v>
      </c>
      <c r="G17" s="527">
        <v>155.00987791856699</v>
      </c>
      <c r="H17" s="527">
        <v>1041.1500000000001</v>
      </c>
      <c r="I17" s="531">
        <v>3170.68</v>
      </c>
    </row>
    <row r="18" spans="1:9" ht="14.25">
      <c r="A18" s="515"/>
      <c r="B18" s="276" t="s">
        <v>255</v>
      </c>
      <c r="C18" s="278">
        <v>278.17472204920534</v>
      </c>
      <c r="D18" s="278">
        <v>149.69729646492061</v>
      </c>
      <c r="E18" s="278">
        <v>44.744199767683611</v>
      </c>
      <c r="F18" s="278">
        <v>42.327727548654522</v>
      </c>
      <c r="G18" s="278">
        <v>54.678446506905942</v>
      </c>
      <c r="H18" s="278">
        <v>439.23690302969726</v>
      </c>
      <c r="I18" s="523">
        <v>1008.8592953670673</v>
      </c>
    </row>
    <row r="19" spans="1:9" ht="14.25">
      <c r="A19" s="515"/>
      <c r="B19" s="276" t="s">
        <v>256</v>
      </c>
      <c r="C19" s="278">
        <v>124.78017202980527</v>
      </c>
      <c r="D19" s="278">
        <v>205.73618021998973</v>
      </c>
      <c r="E19" s="278">
        <v>222.61461755357323</v>
      </c>
      <c r="F19" s="278">
        <v>10.029846785675627</v>
      </c>
      <c r="G19" s="278">
        <v>4.0376137036301163</v>
      </c>
      <c r="H19" s="278">
        <v>115.96633287622194</v>
      </c>
      <c r="I19" s="523">
        <v>683.16476316889589</v>
      </c>
    </row>
    <row r="20" spans="1:9" ht="14.25">
      <c r="A20" s="515"/>
      <c r="B20" s="276" t="s">
        <v>257</v>
      </c>
      <c r="C20" s="278">
        <v>166.52017251605349</v>
      </c>
      <c r="D20" s="278">
        <v>110.76700880873501</v>
      </c>
      <c r="E20" s="278">
        <v>5.4623838992072677</v>
      </c>
      <c r="F20" s="278">
        <v>2.2939963601985274</v>
      </c>
      <c r="G20" s="278">
        <v>1.1049111928285258</v>
      </c>
      <c r="H20" s="278">
        <v>1.5310677842738443</v>
      </c>
      <c r="I20" s="523">
        <v>287.67954056129668</v>
      </c>
    </row>
    <row r="21" spans="1:9" ht="14.25">
      <c r="A21" s="515"/>
      <c r="B21" s="276" t="s">
        <v>258</v>
      </c>
      <c r="C21" s="278">
        <v>2.3689448419105967E-2</v>
      </c>
      <c r="D21" s="278">
        <v>4.3848841148543767E-2</v>
      </c>
      <c r="E21" s="278">
        <v>5.0201827171401384E-2</v>
      </c>
      <c r="F21" s="278">
        <v>5.7832687339558424E-2</v>
      </c>
      <c r="G21" s="278">
        <v>6.6628144807154621E-2</v>
      </c>
      <c r="H21" s="278">
        <v>6.78333708537526E-2</v>
      </c>
      <c r="I21" s="523">
        <v>0.31003431973951678</v>
      </c>
    </row>
    <row r="22" spans="1:9" ht="14.25">
      <c r="A22" s="515"/>
      <c r="B22" s="276" t="s">
        <v>259</v>
      </c>
      <c r="C22" s="278">
        <v>0</v>
      </c>
      <c r="D22" s="278">
        <v>0</v>
      </c>
      <c r="E22" s="278">
        <v>0</v>
      </c>
      <c r="F22" s="278">
        <v>0</v>
      </c>
      <c r="G22" s="278">
        <v>0</v>
      </c>
      <c r="H22" s="278">
        <v>0</v>
      </c>
      <c r="I22" s="523">
        <v>0</v>
      </c>
    </row>
    <row r="23" spans="1:9" ht="14.25">
      <c r="A23" s="515"/>
      <c r="B23" s="276" t="s">
        <v>260</v>
      </c>
      <c r="C23" s="278">
        <v>0</v>
      </c>
      <c r="D23" s="278">
        <v>0</v>
      </c>
      <c r="E23" s="278">
        <v>0</v>
      </c>
      <c r="F23" s="278">
        <v>0</v>
      </c>
      <c r="G23" s="278">
        <v>0</v>
      </c>
      <c r="H23" s="278">
        <v>0</v>
      </c>
      <c r="I23" s="523">
        <v>0</v>
      </c>
    </row>
    <row r="24" spans="1:9" ht="14.25">
      <c r="A24" s="515"/>
      <c r="B24" s="276" t="s">
        <v>261</v>
      </c>
      <c r="C24" s="278">
        <v>0</v>
      </c>
      <c r="D24" s="278">
        <v>0</v>
      </c>
      <c r="E24" s="278">
        <v>0</v>
      </c>
      <c r="F24" s="278">
        <v>0</v>
      </c>
      <c r="G24" s="278">
        <v>0</v>
      </c>
      <c r="H24" s="278">
        <v>0</v>
      </c>
      <c r="I24" s="523">
        <v>0</v>
      </c>
    </row>
    <row r="25" spans="1:9" ht="14.25">
      <c r="A25" s="515"/>
      <c r="B25" s="276" t="s">
        <v>262</v>
      </c>
      <c r="C25" s="278">
        <v>0</v>
      </c>
      <c r="D25" s="278">
        <v>0</v>
      </c>
      <c r="E25" s="278">
        <v>0</v>
      </c>
      <c r="F25" s="278">
        <v>0</v>
      </c>
      <c r="G25" s="278">
        <v>0</v>
      </c>
      <c r="H25" s="278">
        <v>0</v>
      </c>
      <c r="I25" s="523">
        <v>0</v>
      </c>
    </row>
    <row r="26" spans="1:9" ht="14.25">
      <c r="A26" s="515"/>
      <c r="B26" s="276" t="s">
        <v>263</v>
      </c>
      <c r="C26" s="278">
        <v>0</v>
      </c>
      <c r="D26" s="278">
        <v>0</v>
      </c>
      <c r="E26" s="278">
        <v>0</v>
      </c>
      <c r="F26" s="278">
        <v>0</v>
      </c>
      <c r="G26" s="278">
        <v>0</v>
      </c>
      <c r="H26" s="278">
        <v>0</v>
      </c>
      <c r="I26" s="523">
        <v>0</v>
      </c>
    </row>
    <row r="27" spans="1:9" ht="14.25">
      <c r="A27" s="515"/>
      <c r="B27" s="276" t="s">
        <v>264</v>
      </c>
      <c r="C27" s="278">
        <v>42.338964505094339</v>
      </c>
      <c r="D27" s="278">
        <v>192.00939013490148</v>
      </c>
      <c r="E27" s="278">
        <v>220.95434876311748</v>
      </c>
      <c r="F27" s="278">
        <v>75.347529504241805</v>
      </c>
      <c r="G27" s="278">
        <v>74.924867962972272</v>
      </c>
      <c r="H27" s="278">
        <v>467.01593870027017</v>
      </c>
      <c r="I27" s="523">
        <v>1072.5910395705976</v>
      </c>
    </row>
    <row r="28" spans="1:9" ht="14.25">
      <c r="A28" s="515"/>
      <c r="B28" s="276" t="s">
        <v>265</v>
      </c>
      <c r="C28" s="278">
        <v>4.6530044704794563E-3</v>
      </c>
      <c r="D28" s="278">
        <v>1.0640304480073352E-2</v>
      </c>
      <c r="E28" s="278">
        <v>1.2547051558388013E-2</v>
      </c>
      <c r="F28" s="278">
        <v>1.4386060275336432E-2</v>
      </c>
      <c r="G28" s="278">
        <v>1.6502503238503594E-2</v>
      </c>
      <c r="H28" s="278">
        <v>2.4493476612728715</v>
      </c>
      <c r="I28" s="523">
        <v>2.5080765852956524</v>
      </c>
    </row>
    <row r="29" spans="1:9" ht="14.25">
      <c r="A29" s="515"/>
      <c r="B29" s="276" t="s">
        <v>236</v>
      </c>
      <c r="C29" s="278">
        <v>4.7597364062606895E-2</v>
      </c>
      <c r="D29" s="278">
        <v>8.7352473388197974E-2</v>
      </c>
      <c r="E29" s="278">
        <v>9.9941020152027119E-2</v>
      </c>
      <c r="F29" s="278">
        <v>0.11492277772885647</v>
      </c>
      <c r="G29" s="278">
        <v>0.13055058024725624</v>
      </c>
      <c r="H29" s="278">
        <v>0.4384435035741247</v>
      </c>
      <c r="I29" s="523">
        <v>0.91880771915306936</v>
      </c>
    </row>
    <row r="30" spans="1:9" ht="14.25">
      <c r="A30" s="515"/>
      <c r="B30" s="276" t="s">
        <v>227</v>
      </c>
      <c r="C30" s="278">
        <v>19.068002283337975</v>
      </c>
      <c r="D30" s="278">
        <v>20.986315042820969</v>
      </c>
      <c r="E30" s="278">
        <v>20.046803309293562</v>
      </c>
      <c r="F30" s="278">
        <v>20.048417607710491</v>
      </c>
      <c r="G30" s="278">
        <v>20.050357323937209</v>
      </c>
      <c r="H30" s="278">
        <v>14.448754385228492</v>
      </c>
      <c r="I30" s="523">
        <v>114.6486499523287</v>
      </c>
    </row>
    <row r="31" spans="1:9" ht="14.25">
      <c r="A31" s="515"/>
      <c r="B31" s="276" t="s">
        <v>266</v>
      </c>
      <c r="C31" s="278">
        <v>0</v>
      </c>
      <c r="D31" s="278">
        <v>0</v>
      </c>
      <c r="E31" s="278">
        <v>0</v>
      </c>
      <c r="F31" s="278">
        <v>0</v>
      </c>
      <c r="G31" s="278">
        <v>0</v>
      </c>
      <c r="H31" s="278">
        <v>0</v>
      </c>
      <c r="I31" s="523">
        <v>0</v>
      </c>
    </row>
    <row r="32" spans="1:9" ht="15">
      <c r="A32" s="515"/>
      <c r="B32" s="528" t="s">
        <v>7</v>
      </c>
      <c r="C32" s="527">
        <v>191.77350351085349</v>
      </c>
      <c r="D32" s="527">
        <v>336.84778921557228</v>
      </c>
      <c r="E32" s="527">
        <v>324.35231672277888</v>
      </c>
      <c r="F32" s="527">
        <v>384.25415557901596</v>
      </c>
      <c r="G32" s="527">
        <v>318.14962507266881</v>
      </c>
      <c r="H32" s="527">
        <v>587.65810931106409</v>
      </c>
      <c r="I32" s="531">
        <v>2143.04</v>
      </c>
    </row>
    <row r="33" spans="1:9" ht="14.25">
      <c r="A33" s="515"/>
      <c r="B33" s="519" t="s">
        <v>267</v>
      </c>
      <c r="C33" s="520">
        <v>191.77350351085349</v>
      </c>
      <c r="D33" s="520">
        <v>336.84778921557228</v>
      </c>
      <c r="E33" s="520">
        <v>324.35231672277888</v>
      </c>
      <c r="F33" s="520">
        <v>384.25415557901596</v>
      </c>
      <c r="G33" s="520">
        <v>318.14962507266881</v>
      </c>
      <c r="H33" s="520">
        <v>587.65810931106409</v>
      </c>
      <c r="I33" s="521">
        <v>2143.0354994119534</v>
      </c>
    </row>
    <row r="34" spans="1:9" ht="15">
      <c r="A34" s="515"/>
      <c r="B34" s="526" t="s">
        <v>268</v>
      </c>
      <c r="C34" s="527">
        <v>8.1102888489999998</v>
      </c>
      <c r="D34" s="527">
        <v>14.912369382392702</v>
      </c>
      <c r="E34" s="527">
        <v>12.529780325109767</v>
      </c>
      <c r="F34" s="527">
        <v>12.550702355109769</v>
      </c>
      <c r="G34" s="527">
        <v>12.572811625109768</v>
      </c>
      <c r="H34" s="527">
        <v>15.226748596086281</v>
      </c>
      <c r="I34" s="531">
        <v>75.900000000000006</v>
      </c>
    </row>
    <row r="35" spans="1:9" ht="14.25">
      <c r="A35" s="515"/>
      <c r="B35" s="276" t="s">
        <v>269</v>
      </c>
      <c r="C35" s="278">
        <v>4.2219060850000005</v>
      </c>
      <c r="D35" s="278">
        <v>8.4488387066666668</v>
      </c>
      <c r="E35" s="278">
        <v>8.4553584500000003</v>
      </c>
      <c r="F35" s="278">
        <v>8.4602516000000012</v>
      </c>
      <c r="G35" s="278">
        <v>8.4655773100000005</v>
      </c>
      <c r="H35" s="278">
        <v>0.30974423000000001</v>
      </c>
      <c r="I35" s="523">
        <v>38.361676381666669</v>
      </c>
    </row>
    <row r="36" spans="1:9" ht="14.25">
      <c r="A36" s="515"/>
      <c r="B36" s="276" t="s">
        <v>270</v>
      </c>
      <c r="C36" s="278">
        <v>5.0277264000000002E-2</v>
      </c>
      <c r="D36" s="278">
        <v>2.0568956813837311</v>
      </c>
      <c r="E36" s="278">
        <v>0.66778688076746262</v>
      </c>
      <c r="F36" s="278">
        <v>0.68381576076746253</v>
      </c>
      <c r="G36" s="278">
        <v>0.70059932076746256</v>
      </c>
      <c r="H36" s="278">
        <v>2.840038773455495</v>
      </c>
      <c r="I36" s="523">
        <v>6.9994136811416139</v>
      </c>
    </row>
    <row r="37" spans="1:9" ht="14.25">
      <c r="A37" s="515"/>
      <c r="B37" s="519" t="s">
        <v>271</v>
      </c>
      <c r="C37" s="520">
        <v>3.8381054999999997</v>
      </c>
      <c r="D37" s="520">
        <v>4.4066349943423049</v>
      </c>
      <c r="E37" s="520">
        <v>3.4066349943423049</v>
      </c>
      <c r="F37" s="520">
        <v>3.4066349943423049</v>
      </c>
      <c r="G37" s="520">
        <v>3.4066349943423049</v>
      </c>
      <c r="H37" s="520">
        <v>12.076965592630787</v>
      </c>
      <c r="I37" s="521">
        <v>30.541611070000002</v>
      </c>
    </row>
    <row r="38" spans="1:9" ht="15">
      <c r="A38" s="515"/>
      <c r="B38" s="517" t="s">
        <v>36</v>
      </c>
      <c r="C38" s="518">
        <f t="shared" ref="C38:H38" si="2">C5+C7+C15+C17+C32+C34</f>
        <v>1400.842076490017</v>
      </c>
      <c r="D38" s="518">
        <f t="shared" si="2"/>
        <v>1031.0981908883496</v>
      </c>
      <c r="E38" s="518">
        <f t="shared" si="2"/>
        <v>1451.7251402396455</v>
      </c>
      <c r="F38" s="518">
        <f t="shared" si="2"/>
        <v>727.03951726595039</v>
      </c>
      <c r="G38" s="518">
        <f t="shared" si="2"/>
        <v>485.73231461634555</v>
      </c>
      <c r="H38" s="518">
        <f t="shared" si="2"/>
        <v>1644.0348579071504</v>
      </c>
      <c r="I38" s="522">
        <f>I5+I7+I15+I17+I32+I34</f>
        <v>6740.4779999999992</v>
      </c>
    </row>
    <row r="39" spans="1:9">
      <c r="B39" s="514"/>
      <c r="C39" s="514"/>
      <c r="D39" s="514"/>
      <c r="E39" s="514"/>
      <c r="F39" s="514"/>
      <c r="G39" s="514"/>
      <c r="H39" s="514"/>
      <c r="I39" s="514"/>
    </row>
    <row r="40" spans="1:9" ht="15">
      <c r="A40" s="515"/>
      <c r="B40" s="665" t="s">
        <v>14</v>
      </c>
      <c r="C40" s="666">
        <f t="shared" ref="C40:H40" si="3">SUM(C41:C44)</f>
        <v>31.011291548084447</v>
      </c>
      <c r="D40" s="666">
        <f t="shared" si="3"/>
        <v>33.880635913474073</v>
      </c>
      <c r="E40" s="666">
        <f t="shared" si="3"/>
        <v>0</v>
      </c>
      <c r="F40" s="666">
        <f t="shared" si="3"/>
        <v>0</v>
      </c>
      <c r="G40" s="666">
        <f t="shared" si="3"/>
        <v>0</v>
      </c>
      <c r="H40" s="666">
        <f t="shared" si="3"/>
        <v>0</v>
      </c>
      <c r="I40" s="667">
        <f t="shared" ref="I40" si="4">SUM(C40:H40)</f>
        <v>64.891927461558524</v>
      </c>
    </row>
    <row r="41" spans="1:9" ht="14.25">
      <c r="A41" s="515"/>
      <c r="B41" s="276" t="s">
        <v>272</v>
      </c>
      <c r="C41" s="278">
        <v>0</v>
      </c>
      <c r="D41" s="278">
        <v>0</v>
      </c>
      <c r="E41" s="278">
        <v>0</v>
      </c>
      <c r="F41" s="278">
        <v>0</v>
      </c>
      <c r="G41" s="278">
        <v>0</v>
      </c>
      <c r="H41" s="278">
        <v>0</v>
      </c>
      <c r="I41" s="523">
        <f t="shared" ref="I41:I47" si="5">SUM(C41:H41)</f>
        <v>0</v>
      </c>
    </row>
    <row r="42" spans="1:9" ht="14.25">
      <c r="A42" s="515"/>
      <c r="B42" s="276" t="s">
        <v>273</v>
      </c>
      <c r="C42" s="278">
        <v>0</v>
      </c>
      <c r="D42" s="278">
        <v>0</v>
      </c>
      <c r="E42" s="278">
        <v>0</v>
      </c>
      <c r="F42" s="278">
        <v>0</v>
      </c>
      <c r="G42" s="278">
        <v>0</v>
      </c>
      <c r="H42" s="278">
        <v>0</v>
      </c>
      <c r="I42" s="523">
        <f t="shared" si="5"/>
        <v>0</v>
      </c>
    </row>
    <row r="43" spans="1:9" ht="14.25">
      <c r="A43" s="515"/>
      <c r="B43" s="276" t="s">
        <v>274</v>
      </c>
      <c r="C43" s="278">
        <v>31.011291548084447</v>
      </c>
      <c r="D43" s="278">
        <v>33.880635913474073</v>
      </c>
      <c r="E43" s="278">
        <v>0</v>
      </c>
      <c r="F43" s="278">
        <v>0</v>
      </c>
      <c r="G43" s="278">
        <v>0</v>
      </c>
      <c r="H43" s="278">
        <v>0</v>
      </c>
      <c r="I43" s="523">
        <f t="shared" si="5"/>
        <v>64.891927461558524</v>
      </c>
    </row>
    <row r="44" spans="1:9" ht="14.25">
      <c r="A44" s="515"/>
      <c r="B44" s="519" t="s">
        <v>275</v>
      </c>
      <c r="C44" s="520">
        <v>0</v>
      </c>
      <c r="D44" s="520">
        <v>0</v>
      </c>
      <c r="E44" s="520">
        <v>0</v>
      </c>
      <c r="F44" s="520">
        <v>0</v>
      </c>
      <c r="G44" s="520">
        <v>0</v>
      </c>
      <c r="H44" s="520">
        <v>0</v>
      </c>
      <c r="I44" s="521">
        <f t="shared" si="5"/>
        <v>0</v>
      </c>
    </row>
    <row r="45" spans="1:9" ht="15">
      <c r="A45" s="515"/>
      <c r="B45" s="668" t="s">
        <v>276</v>
      </c>
      <c r="C45" s="666">
        <f t="shared" ref="C45:H45" si="6">C40</f>
        <v>31.011291548084447</v>
      </c>
      <c r="D45" s="666">
        <f t="shared" si="6"/>
        <v>33.880635913474073</v>
      </c>
      <c r="E45" s="666">
        <f t="shared" si="6"/>
        <v>0</v>
      </c>
      <c r="F45" s="666">
        <f t="shared" si="6"/>
        <v>0</v>
      </c>
      <c r="G45" s="666">
        <f t="shared" si="6"/>
        <v>0</v>
      </c>
      <c r="H45" s="666">
        <f t="shared" si="6"/>
        <v>0</v>
      </c>
      <c r="I45" s="667">
        <f t="shared" si="5"/>
        <v>64.891927461558524</v>
      </c>
    </row>
    <row r="46" spans="1:9">
      <c r="B46" s="514"/>
      <c r="C46" s="514"/>
      <c r="D46" s="514"/>
      <c r="E46" s="514"/>
      <c r="F46" s="514"/>
      <c r="G46" s="514"/>
      <c r="H46" s="514"/>
      <c r="I46" s="514"/>
    </row>
    <row r="47" spans="1:9" ht="15">
      <c r="A47" s="515"/>
      <c r="B47" s="517" t="s">
        <v>37</v>
      </c>
      <c r="C47" s="518">
        <f t="shared" ref="C47:H47" si="7">C38+C45</f>
        <v>1431.8533680381015</v>
      </c>
      <c r="D47" s="518">
        <f t="shared" si="7"/>
        <v>1064.9788268018237</v>
      </c>
      <c r="E47" s="518">
        <f t="shared" si="7"/>
        <v>1451.7251402396455</v>
      </c>
      <c r="F47" s="518">
        <f t="shared" si="7"/>
        <v>727.03951726595039</v>
      </c>
      <c r="G47" s="518">
        <f t="shared" si="7"/>
        <v>485.73231461634555</v>
      </c>
      <c r="H47" s="518">
        <f t="shared" si="7"/>
        <v>1644.0348579071504</v>
      </c>
      <c r="I47" s="518">
        <f t="shared" si="5"/>
        <v>6805.3640248690172</v>
      </c>
    </row>
  </sheetData>
  <mergeCells count="1">
    <mergeCell ref="B3:I3"/>
  </mergeCells>
  <pageMargins left="0.7" right="0.7" top="0.75" bottom="0.75" header="0.3" footer="0.3"/>
  <pageSetup paperSize="9" orientation="portrait" r:id="rId1"/>
  <headerFooter>
    <oddHeader>&amp;C&amp;"Arial"&amp;8&amp;K000000INTERNAL&amp;1#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F98C-E179-4B84-B272-B3AEBDE46BF1}">
  <dimension ref="A1:Z53"/>
  <sheetViews>
    <sheetView showGridLines="0" topLeftCell="A18" zoomScale="85" zoomScaleNormal="85" workbookViewId="0">
      <selection activeCell="C35" sqref="C35:D35"/>
    </sheetView>
  </sheetViews>
  <sheetFormatPr baseColWidth="10" defaultColWidth="11.42578125" defaultRowHeight="14.25"/>
  <cols>
    <col min="1" max="1" width="4.7109375" style="273" customWidth="1"/>
    <col min="2" max="2" width="30.85546875" style="273" customWidth="1"/>
    <col min="3" max="3" width="19" style="273" customWidth="1"/>
    <col min="4" max="4" width="18.28515625" style="273" customWidth="1"/>
    <col min="5" max="5" width="18.85546875" style="273" customWidth="1"/>
    <col min="6" max="6" width="18.42578125" style="273" customWidth="1"/>
    <col min="7" max="7" width="19.28515625" style="273" customWidth="1"/>
    <col min="8" max="8" width="17.140625" style="273" customWidth="1"/>
    <col min="9" max="9" width="18.85546875" style="273" customWidth="1"/>
    <col min="10" max="10" width="18.140625" style="273" customWidth="1"/>
    <col min="11" max="11" width="18.7109375" style="273" customWidth="1"/>
    <col min="12" max="12" width="18.85546875" style="273" customWidth="1"/>
    <col min="13" max="13" width="19.7109375" style="273" customWidth="1"/>
    <col min="14" max="14" width="18.28515625" style="273" customWidth="1"/>
    <col min="15" max="15" width="20.42578125" style="273" customWidth="1"/>
    <col min="16" max="16" width="19.28515625" style="273" customWidth="1"/>
    <col min="17" max="17" width="20" style="273" customWidth="1"/>
    <col min="18" max="18" width="19.42578125" style="273" customWidth="1"/>
    <col min="19" max="16384" width="11.42578125" style="273"/>
  </cols>
  <sheetData>
    <row r="1" spans="1:21">
      <c r="A1" s="719"/>
      <c r="B1" s="631"/>
      <c r="C1" s="632"/>
      <c r="D1" s="632"/>
      <c r="E1" s="632"/>
      <c r="F1" s="632"/>
      <c r="H1" s="632"/>
      <c r="I1" s="632"/>
      <c r="J1" s="632"/>
      <c r="K1" s="632"/>
      <c r="L1" s="632"/>
      <c r="M1" s="632"/>
      <c r="N1" s="632"/>
    </row>
    <row r="2" spans="1:21" ht="15">
      <c r="A2" s="633"/>
      <c r="B2" s="911" t="s">
        <v>277</v>
      </c>
      <c r="C2" s="902" t="s">
        <v>278</v>
      </c>
      <c r="D2" s="902"/>
      <c r="E2" s="902"/>
      <c r="F2" s="903"/>
      <c r="G2" s="899" t="s">
        <v>20</v>
      </c>
      <c r="H2" s="900"/>
      <c r="I2" s="914" t="s">
        <v>137</v>
      </c>
      <c r="J2" s="900"/>
      <c r="K2" s="915" t="s">
        <v>279</v>
      </c>
      <c r="L2" s="916"/>
      <c r="M2" s="915" t="s">
        <v>280</v>
      </c>
      <c r="N2" s="916"/>
    </row>
    <row r="3" spans="1:21" ht="15">
      <c r="A3" s="633"/>
      <c r="B3" s="912"/>
      <c r="C3" s="907" t="s">
        <v>11</v>
      </c>
      <c r="D3" s="908"/>
      <c r="E3" s="909" t="s">
        <v>12</v>
      </c>
      <c r="F3" s="910"/>
      <c r="G3" s="901"/>
      <c r="H3" s="896"/>
      <c r="I3" s="895"/>
      <c r="J3" s="896"/>
      <c r="K3" s="917"/>
      <c r="L3" s="918"/>
      <c r="M3" s="917"/>
      <c r="N3" s="918"/>
    </row>
    <row r="4" spans="1:21" ht="15">
      <c r="A4" s="633"/>
      <c r="B4" s="913"/>
      <c r="C4" s="687" t="s">
        <v>509</v>
      </c>
      <c r="D4" s="628" t="s">
        <v>510</v>
      </c>
      <c r="E4" s="687" t="s">
        <v>3</v>
      </c>
      <c r="F4" s="688" t="s">
        <v>4</v>
      </c>
      <c r="G4" s="687" t="s">
        <v>509</v>
      </c>
      <c r="H4" s="628" t="s">
        <v>510</v>
      </c>
      <c r="I4" s="687" t="s">
        <v>509</v>
      </c>
      <c r="J4" s="628" t="s">
        <v>510</v>
      </c>
      <c r="K4" s="687" t="s">
        <v>509</v>
      </c>
      <c r="L4" s="628" t="s">
        <v>510</v>
      </c>
      <c r="M4" s="687" t="s">
        <v>509</v>
      </c>
      <c r="N4" s="628" t="s">
        <v>510</v>
      </c>
    </row>
    <row r="5" spans="1:21" ht="15">
      <c r="A5" s="633"/>
      <c r="B5" s="698" t="s">
        <v>140</v>
      </c>
      <c r="C5" s="635">
        <v>8.834900627711999</v>
      </c>
      <c r="D5" s="724">
        <v>9.1980923757529993</v>
      </c>
      <c r="E5" s="635">
        <v>4.2154436277119984</v>
      </c>
      <c r="F5" s="725">
        <v>4.2887123757529997</v>
      </c>
      <c r="G5" s="635">
        <v>2.6889110000000001</v>
      </c>
      <c r="H5" s="718">
        <v>2.6217480000000002</v>
      </c>
      <c r="I5" s="640">
        <v>0.1671</v>
      </c>
      <c r="J5" s="691">
        <v>0.16461805101144122</v>
      </c>
      <c r="K5" s="635">
        <v>16.850000000000001</v>
      </c>
      <c r="L5" s="689">
        <v>18.466666666666665</v>
      </c>
      <c r="M5" s="635">
        <v>8.01</v>
      </c>
      <c r="N5" s="696">
        <v>6.79</v>
      </c>
    </row>
    <row r="6" spans="1:21" ht="15">
      <c r="A6" s="633"/>
      <c r="B6" s="699" t="s">
        <v>281</v>
      </c>
      <c r="C6" s="636">
        <v>7.4185581828059544</v>
      </c>
      <c r="D6" s="724">
        <v>6.4098340030495429</v>
      </c>
      <c r="E6" s="636">
        <v>3.523310999805954</v>
      </c>
      <c r="F6" s="725">
        <v>2.903754003049543</v>
      </c>
      <c r="G6" s="636">
        <v>3.0902880000000001</v>
      </c>
      <c r="H6" s="718">
        <v>3.073858</v>
      </c>
      <c r="I6" s="641">
        <v>0.19719999999999999</v>
      </c>
      <c r="J6" s="691">
        <v>0.19845929194483478</v>
      </c>
      <c r="K6" s="636">
        <v>9.3850320722087268</v>
      </c>
      <c r="L6" s="689">
        <v>8.4944345118922442</v>
      </c>
      <c r="M6" s="636">
        <v>4.5048528906745631</v>
      </c>
      <c r="N6" s="696">
        <v>4.177241200665792</v>
      </c>
    </row>
    <row r="7" spans="1:21" ht="15">
      <c r="A7" s="633"/>
      <c r="B7" s="699" t="s">
        <v>264</v>
      </c>
      <c r="C7" s="636">
        <v>22.535850349764498</v>
      </c>
      <c r="D7" s="724">
        <v>21.172106647550915</v>
      </c>
      <c r="E7" s="636">
        <v>3.4434896971291278</v>
      </c>
      <c r="F7" s="725">
        <v>3.194598393527869</v>
      </c>
      <c r="G7" s="636">
        <v>8.4791159999999994</v>
      </c>
      <c r="H7" s="718">
        <v>8.3006539999999998</v>
      </c>
      <c r="I7" s="641">
        <v>0.1041</v>
      </c>
      <c r="J7" s="691">
        <v>0.10480523621850728</v>
      </c>
      <c r="K7" s="636">
        <v>6.744307045363926</v>
      </c>
      <c r="L7" s="689">
        <v>5.9694970006352772</v>
      </c>
      <c r="M7" s="636">
        <v>3.437407520654733</v>
      </c>
      <c r="N7" s="696">
        <v>3.1699240990619519</v>
      </c>
    </row>
    <row r="8" spans="1:21" ht="15">
      <c r="A8" s="633"/>
      <c r="B8" s="699" t="s">
        <v>282</v>
      </c>
      <c r="C8" s="636">
        <v>6.9369004991291279</v>
      </c>
      <c r="D8" s="724">
        <v>6.3523083935278688</v>
      </c>
      <c r="E8" s="636">
        <v>11.1044871697645</v>
      </c>
      <c r="F8" s="725">
        <v>10.339226647550914</v>
      </c>
      <c r="G8" s="636">
        <v>4.2099729999999997</v>
      </c>
      <c r="H8" s="718">
        <v>4.1519390000000005</v>
      </c>
      <c r="I8" s="641">
        <v>0.14760000000000001</v>
      </c>
      <c r="J8" s="691">
        <v>0.15430525098129777</v>
      </c>
      <c r="K8" s="636">
        <v>10.227377098932429</v>
      </c>
      <c r="L8" s="689">
        <v>9.1902386099363369</v>
      </c>
      <c r="M8" s="636">
        <v>3.9547026225981607</v>
      </c>
      <c r="N8" s="696">
        <v>4.0414801909405247</v>
      </c>
    </row>
    <row r="9" spans="1:21" ht="15">
      <c r="A9" s="633"/>
      <c r="B9" s="699" t="s">
        <v>283</v>
      </c>
      <c r="C9" s="636">
        <v>7.6418821000000001</v>
      </c>
      <c r="D9" s="724">
        <v>7.4783899999999992</v>
      </c>
      <c r="E9" s="636">
        <v>3.8099783159999996</v>
      </c>
      <c r="F9" s="725">
        <v>3.7666199999999996</v>
      </c>
      <c r="G9" s="636">
        <v>3.9093040000000001</v>
      </c>
      <c r="H9" s="718">
        <v>3.8314760000000003</v>
      </c>
      <c r="I9" s="641">
        <v>7.5429999999999997E-2</v>
      </c>
      <c r="J9" s="691">
        <v>7.4799662885621204E-2</v>
      </c>
      <c r="K9" s="636">
        <v>6.5379999999999994</v>
      </c>
      <c r="L9" s="689">
        <v>5.4333333333333336</v>
      </c>
      <c r="M9" s="636">
        <v>4.92</v>
      </c>
      <c r="N9" s="696">
        <v>4.2</v>
      </c>
    </row>
    <row r="10" spans="1:21" ht="15">
      <c r="A10" s="633"/>
      <c r="B10" s="700" t="s">
        <v>284</v>
      </c>
      <c r="C10" s="637">
        <v>3.7077</v>
      </c>
      <c r="D10" s="726">
        <v>4.3320500000000015</v>
      </c>
      <c r="E10" s="637">
        <v>1.4528271375480499</v>
      </c>
      <c r="F10" s="727">
        <v>2.1380500000000011</v>
      </c>
      <c r="G10" s="637">
        <v>0</v>
      </c>
      <c r="H10" s="694">
        <v>1.555836</v>
      </c>
      <c r="I10" s="690">
        <v>8.7390250152558302E-2</v>
      </c>
      <c r="J10" s="692">
        <v>8.24566425596958E-2</v>
      </c>
      <c r="K10" s="637">
        <v>12.098166666666666</v>
      </c>
      <c r="L10" s="694">
        <v>10.721666666666666</v>
      </c>
      <c r="M10" s="637">
        <v>3.18</v>
      </c>
      <c r="N10" s="694">
        <v>2.72</v>
      </c>
    </row>
    <row r="11" spans="1:21" ht="15">
      <c r="A11" s="633"/>
      <c r="B11" s="701" t="s">
        <v>53</v>
      </c>
      <c r="C11" s="638">
        <f>SUM(C5:C9)</f>
        <v>53.368091759411584</v>
      </c>
      <c r="D11" s="728">
        <f t="shared" ref="D11" si="0">SUM(D5:D9)</f>
        <v>50.610731419881326</v>
      </c>
      <c r="E11" s="638">
        <f>SUM(E5:E9)</f>
        <v>26.096709810411578</v>
      </c>
      <c r="F11" s="729">
        <f>SUM(F5:F9)</f>
        <v>24.492911419881327</v>
      </c>
      <c r="G11" s="638">
        <f t="shared" ref="G11:H11" si="1">SUM(G5:G9)</f>
        <v>22.377592</v>
      </c>
      <c r="H11" s="728">
        <f t="shared" si="1"/>
        <v>21.979675</v>
      </c>
      <c r="I11" s="642">
        <v>0.12901992639095386</v>
      </c>
      <c r="J11" s="693">
        <v>0.12931617869128328</v>
      </c>
      <c r="K11" s="643">
        <f t="shared" ref="K11" si="2">(SUMPRODUCT(G5:G9,K5:K9)/SUM(G5:G9))</f>
        <v>8.9425339026175656</v>
      </c>
      <c r="L11" s="695">
        <f t="shared" ref="L11" si="3">(SUMPRODUCT(H5:H9,L5:L9)/SUM(H5:H9))</f>
        <v>8.3282103764834741</v>
      </c>
      <c r="M11" s="644">
        <f>(SUMPRODUCT(G5:G9,M5:M9)/SUM(G5:G9))</f>
        <v>4.4905910336951465</v>
      </c>
      <c r="N11" s="697">
        <f>(SUMPRODUCT(H5:H9,N5:N9)/SUM(H5:H9))</f>
        <v>4.0868000449353579</v>
      </c>
    </row>
    <row r="12" spans="1:21" ht="15">
      <c r="A12" s="633"/>
      <c r="B12" s="701" t="s">
        <v>53</v>
      </c>
      <c r="C12" s="639">
        <f t="shared" ref="C12:H12" si="4">SUM(C5:C10)</f>
        <v>57.075791759411587</v>
      </c>
      <c r="D12" s="728">
        <f t="shared" si="4"/>
        <v>54.942781419881328</v>
      </c>
      <c r="E12" s="639">
        <f t="shared" si="4"/>
        <v>27.549536947959627</v>
      </c>
      <c r="F12" s="729">
        <f t="shared" si="4"/>
        <v>26.630961419881327</v>
      </c>
      <c r="G12" s="639">
        <f t="shared" si="4"/>
        <v>22.377592</v>
      </c>
      <c r="H12" s="728">
        <f t="shared" si="4"/>
        <v>23.535511</v>
      </c>
      <c r="I12" s="642">
        <v>0.1263156213637065</v>
      </c>
      <c r="J12" s="740">
        <v>0.12562146487715176</v>
      </c>
      <c r="K12" s="643">
        <f t="shared" ref="K12:L12" si="5">(SUMPRODUCT(G5:G10,K5:K10)/SUM(G5:G10))</f>
        <v>8.9425339026175656</v>
      </c>
      <c r="L12" s="695">
        <f t="shared" si="5"/>
        <v>8.4864319447635701</v>
      </c>
      <c r="M12" s="643">
        <f>(SUMPRODUCT(G5:G10,M5:M10)/SUM(G5:G10))</f>
        <v>4.4905910336951465</v>
      </c>
      <c r="N12" s="695">
        <f>(SUMPRODUCT(H5:H10,N5:N10)/SUM(H5:H10))</f>
        <v>3.996446505778632</v>
      </c>
    </row>
    <row r="13" spans="1:21">
      <c r="L13" s="739"/>
    </row>
    <row r="15" spans="1:21">
      <c r="B15" s="632"/>
      <c r="C15" s="632"/>
      <c r="D15" s="634"/>
      <c r="E15" s="632"/>
      <c r="F15" s="632"/>
      <c r="G15" s="632"/>
      <c r="H15" s="632"/>
      <c r="I15" s="632"/>
      <c r="J15" s="632"/>
      <c r="K15" s="632"/>
      <c r="L15" s="632"/>
      <c r="M15" s="632"/>
      <c r="N15" s="632"/>
      <c r="O15" s="632"/>
      <c r="P15" s="632"/>
      <c r="Q15" s="632"/>
      <c r="R15" s="632"/>
    </row>
    <row r="16" spans="1:21" ht="15">
      <c r="A16" s="633"/>
      <c r="B16" s="897" t="s">
        <v>285</v>
      </c>
      <c r="C16" s="898"/>
      <c r="D16" s="898"/>
      <c r="E16" s="898"/>
      <c r="F16" s="898"/>
      <c r="G16" s="898"/>
      <c r="H16" s="898"/>
      <c r="I16" s="898"/>
      <c r="J16" s="898"/>
      <c r="K16" s="898"/>
      <c r="L16" s="898"/>
      <c r="M16" s="898"/>
      <c r="N16" s="898"/>
      <c r="O16" s="898"/>
      <c r="P16" s="898"/>
      <c r="Q16" s="898"/>
      <c r="R16" s="898"/>
      <c r="S16" s="898"/>
      <c r="T16" s="898"/>
      <c r="U16" s="898"/>
    </row>
    <row r="17" spans="1:26" ht="15.75" customHeight="1">
      <c r="A17" s="633"/>
      <c r="B17" s="904" t="s">
        <v>286</v>
      </c>
      <c r="C17" s="906" t="s">
        <v>5</v>
      </c>
      <c r="D17" s="903"/>
      <c r="E17" s="906" t="s">
        <v>6</v>
      </c>
      <c r="F17" s="902"/>
      <c r="G17" s="902"/>
      <c r="H17" s="902"/>
      <c r="I17" s="902"/>
      <c r="J17" s="902"/>
      <c r="K17" s="902"/>
      <c r="L17" s="903"/>
      <c r="M17" s="902" t="s">
        <v>7</v>
      </c>
      <c r="N17" s="903"/>
      <c r="O17" s="893" t="s">
        <v>287</v>
      </c>
      <c r="P17" s="894"/>
      <c r="R17" s="776" t="s">
        <v>14</v>
      </c>
      <c r="S17" s="688"/>
      <c r="T17" s="893" t="s">
        <v>288</v>
      </c>
      <c r="U17" s="894"/>
    </row>
    <row r="18" spans="1:26" ht="23.25" customHeight="1">
      <c r="A18" s="633"/>
      <c r="B18" s="904"/>
      <c r="C18" s="906" t="s">
        <v>140</v>
      </c>
      <c r="D18" s="903"/>
      <c r="E18" s="906" t="s">
        <v>281</v>
      </c>
      <c r="F18" s="903"/>
      <c r="G18" s="906" t="s">
        <v>264</v>
      </c>
      <c r="H18" s="903"/>
      <c r="I18" s="906" t="s">
        <v>282</v>
      </c>
      <c r="J18" s="903"/>
      <c r="K18" s="895" t="s">
        <v>289</v>
      </c>
      <c r="L18" s="896"/>
      <c r="M18" s="895" t="s">
        <v>283</v>
      </c>
      <c r="N18" s="896"/>
      <c r="O18" s="895"/>
      <c r="P18" s="896"/>
      <c r="R18" s="774" t="s">
        <v>284</v>
      </c>
      <c r="S18" s="775"/>
      <c r="T18" s="895"/>
      <c r="U18" s="896"/>
    </row>
    <row r="19" spans="1:26" ht="15">
      <c r="A19" s="633"/>
      <c r="B19" s="905"/>
      <c r="C19" s="702" t="s">
        <v>509</v>
      </c>
      <c r="D19" s="628" t="s">
        <v>510</v>
      </c>
      <c r="E19" s="649" t="s">
        <v>509</v>
      </c>
      <c r="F19" s="628" t="s">
        <v>510</v>
      </c>
      <c r="G19" s="649" t="s">
        <v>509</v>
      </c>
      <c r="H19" s="628" t="s">
        <v>510</v>
      </c>
      <c r="I19" s="649" t="s">
        <v>509</v>
      </c>
      <c r="J19" s="628" t="s">
        <v>510</v>
      </c>
      <c r="K19" s="649" t="s">
        <v>509</v>
      </c>
      <c r="L19" s="628" t="s">
        <v>510</v>
      </c>
      <c r="M19" s="649" t="s">
        <v>509</v>
      </c>
      <c r="N19" s="628" t="s">
        <v>510</v>
      </c>
      <c r="O19" s="649" t="s">
        <v>509</v>
      </c>
      <c r="P19" s="786" t="s">
        <v>510</v>
      </c>
      <c r="R19" s="702" t="s">
        <v>509</v>
      </c>
      <c r="S19" s="628" t="s">
        <v>510</v>
      </c>
      <c r="T19" s="649" t="str">
        <f>C19</f>
        <v xml:space="preserve"> June 2024</v>
      </c>
      <c r="U19" s="688" t="str">
        <f>D19</f>
        <v xml:space="preserve"> June 2023</v>
      </c>
    </row>
    <row r="20" spans="1:26">
      <c r="A20" s="633"/>
      <c r="B20" s="698" t="s">
        <v>60</v>
      </c>
      <c r="C20" s="645">
        <v>3.8474473496842618</v>
      </c>
      <c r="D20" s="656">
        <v>4.0148614723331519</v>
      </c>
      <c r="E20" s="645">
        <v>2.7880150211829</v>
      </c>
      <c r="F20" s="656">
        <v>2.5551625651700003</v>
      </c>
      <c r="G20" s="645">
        <v>9.0718281092450006</v>
      </c>
      <c r="H20" s="656">
        <v>8.5260586212189988</v>
      </c>
      <c r="I20" s="645">
        <v>2.9544962406783584</v>
      </c>
      <c r="J20" s="656">
        <v>2.6285316470600004</v>
      </c>
      <c r="K20" s="645"/>
      <c r="L20" s="656"/>
      <c r="M20" s="645">
        <v>2.6507746324443726</v>
      </c>
      <c r="N20" s="656">
        <v>2.6500393212</v>
      </c>
      <c r="O20" s="645">
        <f t="shared" ref="O20:P24" si="6">(C20+E20+G20+I20+K20+M20)</f>
        <v>21.312561353234891</v>
      </c>
      <c r="P20" s="709">
        <f t="shared" si="6"/>
        <v>20.374653626982152</v>
      </c>
      <c r="R20" s="777">
        <v>0.99683372716999974</v>
      </c>
      <c r="S20" s="656">
        <v>1.8835197900419212</v>
      </c>
      <c r="T20" s="645">
        <f t="shared" ref="T20:U24" si="7">(C20+E20+G20+I20+K20+M20+R20)</f>
        <v>22.30939508040489</v>
      </c>
      <c r="U20" s="709">
        <f t="shared" si="7"/>
        <v>22.258173417024071</v>
      </c>
    </row>
    <row r="21" spans="1:26">
      <c r="A21" s="633"/>
      <c r="B21" s="699" t="s">
        <v>61</v>
      </c>
      <c r="C21" s="646">
        <v>2.0324672769749967</v>
      </c>
      <c r="D21" s="654">
        <v>2.1485025033773835</v>
      </c>
      <c r="E21" s="646">
        <v>0.71724037781371297</v>
      </c>
      <c r="F21" s="654">
        <v>0.73972526624000001</v>
      </c>
      <c r="G21" s="646">
        <v>4.27076329466</v>
      </c>
      <c r="H21" s="654">
        <v>4.1701473136649998</v>
      </c>
      <c r="I21" s="646">
        <v>0.7185673141577984</v>
      </c>
      <c r="J21" s="654">
        <v>0.72143103163</v>
      </c>
      <c r="K21" s="646"/>
      <c r="L21" s="654"/>
      <c r="M21" s="646">
        <v>1.246858740300528</v>
      </c>
      <c r="N21" s="654">
        <v>1.2110343775999997</v>
      </c>
      <c r="O21" s="646">
        <f t="shared" si="6"/>
        <v>8.9858970039070361</v>
      </c>
      <c r="P21" s="710">
        <f t="shared" si="6"/>
        <v>8.9908404925123833</v>
      </c>
      <c r="R21" s="778">
        <v>0.19028946251000003</v>
      </c>
      <c r="S21" s="654">
        <v>0.36157221605594159</v>
      </c>
      <c r="T21" s="646">
        <f t="shared" si="7"/>
        <v>9.1761864664170361</v>
      </c>
      <c r="U21" s="710">
        <f t="shared" si="7"/>
        <v>9.3524127085683251</v>
      </c>
    </row>
    <row r="22" spans="1:26">
      <c r="A22" s="633"/>
      <c r="B22" s="699" t="s">
        <v>62</v>
      </c>
      <c r="C22" s="646">
        <v>0.59357500024287335</v>
      </c>
      <c r="D22" s="654">
        <v>0.65203766473221414</v>
      </c>
      <c r="E22" s="646">
        <v>6.2484701842075822E-2</v>
      </c>
      <c r="F22" s="654">
        <v>6.7235329319999995E-2</v>
      </c>
      <c r="G22" s="646">
        <v>0.81737041929100007</v>
      </c>
      <c r="H22" s="654">
        <v>0.93299277969899996</v>
      </c>
      <c r="I22" s="646">
        <v>0.18278725796691028</v>
      </c>
      <c r="J22" s="654">
        <v>0.21905690644</v>
      </c>
      <c r="K22" s="646"/>
      <c r="L22" s="654"/>
      <c r="M22" s="646">
        <v>0.52804385353259375</v>
      </c>
      <c r="N22" s="654">
        <v>0.51913118169999994</v>
      </c>
      <c r="O22" s="646">
        <f t="shared" si="6"/>
        <v>2.1842612328754534</v>
      </c>
      <c r="P22" s="710">
        <f t="shared" si="6"/>
        <v>2.3904538618912143</v>
      </c>
      <c r="R22" s="778">
        <v>0.36943012243577095</v>
      </c>
      <c r="S22" s="654">
        <v>0.753834572485513</v>
      </c>
      <c r="T22" s="646">
        <f t="shared" si="7"/>
        <v>2.5536913553112242</v>
      </c>
      <c r="U22" s="710">
        <f t="shared" si="7"/>
        <v>3.1442884343767274</v>
      </c>
    </row>
    <row r="23" spans="1:26">
      <c r="A23" s="633"/>
      <c r="B23" s="700" t="s">
        <v>63</v>
      </c>
      <c r="C23" s="647">
        <v>2.3613770983408968</v>
      </c>
      <c r="D23" s="655">
        <v>2.3825792138573716</v>
      </c>
      <c r="E23" s="647">
        <v>3.8508180819672653</v>
      </c>
      <c r="F23" s="655">
        <v>3.0479368392700001</v>
      </c>
      <c r="G23" s="647">
        <v>8.3758885265684988</v>
      </c>
      <c r="H23" s="655">
        <v>7.5428712854170019</v>
      </c>
      <c r="I23" s="647">
        <v>3.0810496863260606</v>
      </c>
      <c r="J23" s="655">
        <v>2.7832804148699997</v>
      </c>
      <c r="K23" s="647"/>
      <c r="L23" s="655"/>
      <c r="M23" s="647">
        <v>3.2162227737225058</v>
      </c>
      <c r="N23" s="655">
        <v>3.0982005869262008</v>
      </c>
      <c r="O23" s="647">
        <f t="shared" si="6"/>
        <v>20.885356166925227</v>
      </c>
      <c r="P23" s="711">
        <f t="shared" si="6"/>
        <v>18.854868340340573</v>
      </c>
      <c r="R23" s="779">
        <v>0.6983008829135311</v>
      </c>
      <c r="S23" s="655">
        <v>1.3331707723221142</v>
      </c>
      <c r="T23" s="647">
        <f t="shared" si="7"/>
        <v>21.583657049838759</v>
      </c>
      <c r="U23" s="711">
        <f t="shared" si="7"/>
        <v>20.188039112662686</v>
      </c>
    </row>
    <row r="24" spans="1:26" s="274" customFormat="1" ht="15">
      <c r="A24" s="704"/>
      <c r="B24" s="701" t="s">
        <v>53</v>
      </c>
      <c r="C24" s="648">
        <v>8.834900627711999</v>
      </c>
      <c r="D24" s="657">
        <v>9.1980923757529993</v>
      </c>
      <c r="E24" s="648">
        <v>7.4185581828059544</v>
      </c>
      <c r="F24" s="657">
        <v>6.4100600000000005</v>
      </c>
      <c r="G24" s="648">
        <v>22.535850349764498</v>
      </c>
      <c r="H24" s="657">
        <v>21.172106647550915</v>
      </c>
      <c r="I24" s="648">
        <v>6.9369004991291279</v>
      </c>
      <c r="J24" s="657">
        <v>6.3523083935278688</v>
      </c>
      <c r="K24" s="648"/>
      <c r="L24" s="657"/>
      <c r="M24" s="648">
        <v>7.6418821000000001</v>
      </c>
      <c r="N24" s="657">
        <v>7.4783899999999992</v>
      </c>
      <c r="O24" s="648">
        <f t="shared" si="6"/>
        <v>53.368091759411584</v>
      </c>
      <c r="P24" s="712">
        <f t="shared" si="6"/>
        <v>50.610957416831781</v>
      </c>
      <c r="R24" s="780">
        <v>3.7077</v>
      </c>
      <c r="S24" s="657">
        <v>4.3320500000000015</v>
      </c>
      <c r="T24" s="648">
        <f t="shared" si="7"/>
        <v>57.075791759411587</v>
      </c>
      <c r="U24" s="712">
        <f t="shared" si="7"/>
        <v>54.943007416831783</v>
      </c>
      <c r="X24" s="273"/>
      <c r="Y24" s="273"/>
      <c r="Z24" s="273"/>
    </row>
    <row r="25" spans="1:26" ht="15">
      <c r="A25" s="633"/>
      <c r="B25" s="703"/>
      <c r="C25" s="629"/>
      <c r="D25" s="630"/>
      <c r="E25" s="629"/>
      <c r="F25" s="630"/>
      <c r="G25" s="629"/>
      <c r="H25" s="630"/>
      <c r="I25" s="629"/>
      <c r="J25" s="630"/>
      <c r="K25" s="629"/>
      <c r="L25" s="630"/>
      <c r="M25" s="629"/>
      <c r="N25" s="630"/>
      <c r="O25" s="629"/>
      <c r="P25" s="713"/>
      <c r="R25" s="781"/>
      <c r="S25" s="630"/>
      <c r="T25" s="629"/>
      <c r="U25" s="713"/>
    </row>
    <row r="26" spans="1:26">
      <c r="A26" s="633"/>
      <c r="B26" s="698" t="s">
        <v>60</v>
      </c>
      <c r="C26" s="650">
        <f t="shared" ref="C26:N26" si="8">C20/C$24</f>
        <v>0.43548280980276821</v>
      </c>
      <c r="D26" s="658">
        <f t="shared" si="8"/>
        <v>0.43648849221352559</v>
      </c>
      <c r="E26" s="650">
        <f t="shared" si="8"/>
        <v>0.37581629104759229</v>
      </c>
      <c r="F26" s="658">
        <f t="shared" si="8"/>
        <v>0.3986175738089815</v>
      </c>
      <c r="G26" s="650">
        <f t="shared" si="8"/>
        <v>0.40255095629616666</v>
      </c>
      <c r="H26" s="658">
        <f t="shared" si="8"/>
        <v>0.40270242178310828</v>
      </c>
      <c r="I26" s="650">
        <f t="shared" si="8"/>
        <v>0.42591013681820455</v>
      </c>
      <c r="J26" s="658">
        <f t="shared" si="8"/>
        <v>0.41379156744627099</v>
      </c>
      <c r="K26" s="746"/>
      <c r="L26" s="658"/>
      <c r="M26" s="650">
        <f t="shared" si="8"/>
        <v>0.34687457850787473</v>
      </c>
      <c r="N26" s="658">
        <f t="shared" si="8"/>
        <v>0.35435960429985602</v>
      </c>
      <c r="O26" s="650">
        <f t="shared" ref="O26:P30" si="9">O20/O$24</f>
        <v>0.39935026062602985</v>
      </c>
      <c r="P26" s="714">
        <f t="shared" si="9"/>
        <v>0.40257396158654996</v>
      </c>
      <c r="R26" s="782">
        <f t="shared" ref="R26:U30" si="10">R20/R$24</f>
        <v>0.26885501177819127</v>
      </c>
      <c r="S26" s="658">
        <f t="shared" si="10"/>
        <v>0.43478717698131841</v>
      </c>
      <c r="T26" s="650">
        <f t="shared" si="10"/>
        <v>0.39087315992819588</v>
      </c>
      <c r="U26" s="714">
        <f t="shared" si="10"/>
        <v>0.40511385276309581</v>
      </c>
    </row>
    <row r="27" spans="1:26">
      <c r="A27" s="633"/>
      <c r="B27" s="699" t="s">
        <v>62</v>
      </c>
      <c r="C27" s="651">
        <f t="shared" ref="C27:N27" si="11">C21/C$24</f>
        <v>0.23004981749312001</v>
      </c>
      <c r="D27" s="659">
        <f t="shared" si="11"/>
        <v>0.23358131399517468</v>
      </c>
      <c r="E27" s="651">
        <f t="shared" si="11"/>
        <v>9.6681910438616792E-2</v>
      </c>
      <c r="F27" s="659">
        <f t="shared" si="11"/>
        <v>0.11540067741019584</v>
      </c>
      <c r="G27" s="651">
        <f t="shared" si="11"/>
        <v>0.18950974684230765</v>
      </c>
      <c r="H27" s="659">
        <f t="shared" si="11"/>
        <v>0.196964212540814</v>
      </c>
      <c r="I27" s="651">
        <f t="shared" si="11"/>
        <v>0.10358622186493936</v>
      </c>
      <c r="J27" s="659">
        <f t="shared" si="11"/>
        <v>0.11356990041054041</v>
      </c>
      <c r="K27" s="747"/>
      <c r="L27" s="659"/>
      <c r="M27" s="651">
        <f t="shared" si="11"/>
        <v>0.16316121133307304</v>
      </c>
      <c r="N27" s="659">
        <f t="shared" si="11"/>
        <v>0.16193784726391641</v>
      </c>
      <c r="O27" s="651">
        <f t="shared" si="9"/>
        <v>0.16837583484184354</v>
      </c>
      <c r="P27" s="715">
        <f t="shared" si="9"/>
        <v>0.17764612549143918</v>
      </c>
      <c r="R27" s="783">
        <f t="shared" si="10"/>
        <v>5.132277760066889E-2</v>
      </c>
      <c r="S27" s="659">
        <f t="shared" si="10"/>
        <v>8.346446048774632E-2</v>
      </c>
      <c r="T27" s="651">
        <f t="shared" si="10"/>
        <v>0.16077195223321483</v>
      </c>
      <c r="U27" s="715">
        <f t="shared" si="10"/>
        <v>0.17022025455605502</v>
      </c>
    </row>
    <row r="28" spans="1:26">
      <c r="A28" s="633"/>
      <c r="B28" s="699" t="s">
        <v>61</v>
      </c>
      <c r="C28" s="651">
        <f t="shared" ref="C28:N28" si="12">C22/C$24</f>
        <v>6.7185249190130761E-2</v>
      </c>
      <c r="D28" s="659">
        <f t="shared" si="12"/>
        <v>7.0888357943767147E-2</v>
      </c>
      <c r="E28" s="651">
        <f t="shared" si="12"/>
        <v>8.4227555142584263E-3</v>
      </c>
      <c r="F28" s="659">
        <f t="shared" si="12"/>
        <v>1.0489032757883699E-2</v>
      </c>
      <c r="G28" s="651">
        <f t="shared" si="12"/>
        <v>3.6269783771418311E-2</v>
      </c>
      <c r="H28" s="659">
        <f t="shared" si="12"/>
        <v>4.4067073495821632E-2</v>
      </c>
      <c r="I28" s="651">
        <f t="shared" si="12"/>
        <v>2.6349989882348428E-2</v>
      </c>
      <c r="J28" s="659">
        <f t="shared" si="12"/>
        <v>3.4484614547868761E-2</v>
      </c>
      <c r="K28" s="747"/>
      <c r="L28" s="659"/>
      <c r="M28" s="651">
        <f t="shared" si="12"/>
        <v>6.9098665305578816E-2</v>
      </c>
      <c r="N28" s="659">
        <f t="shared" si="12"/>
        <v>6.9417505866904511E-2</v>
      </c>
      <c r="O28" s="651">
        <f t="shared" si="9"/>
        <v>4.0928224354026183E-2</v>
      </c>
      <c r="P28" s="715">
        <f t="shared" si="9"/>
        <v>4.7231943118630208E-2</v>
      </c>
      <c r="R28" s="783">
        <f t="shared" si="10"/>
        <v>9.9638622983459005E-2</v>
      </c>
      <c r="S28" s="659">
        <f t="shared" si="10"/>
        <v>0.17401335914532676</v>
      </c>
      <c r="T28" s="651">
        <f t="shared" si="10"/>
        <v>4.4742110036347066E-2</v>
      </c>
      <c r="U28" s="715">
        <f t="shared" si="10"/>
        <v>5.7228182114644768E-2</v>
      </c>
    </row>
    <row r="29" spans="1:26">
      <c r="A29" s="633"/>
      <c r="B29" s="700" t="s">
        <v>63</v>
      </c>
      <c r="C29" s="652">
        <f t="shared" ref="C29:N29" si="13">C23/C$24</f>
        <v>0.26727828617948246</v>
      </c>
      <c r="D29" s="660">
        <f t="shared" si="13"/>
        <v>0.2590297114364784</v>
      </c>
      <c r="E29" s="652">
        <f t="shared" si="13"/>
        <v>0.51907904299953245</v>
      </c>
      <c r="F29" s="660">
        <f t="shared" si="13"/>
        <v>0.47549271602293891</v>
      </c>
      <c r="G29" s="652">
        <f t="shared" si="13"/>
        <v>0.37166951309010743</v>
      </c>
      <c r="H29" s="660">
        <f t="shared" si="13"/>
        <v>0.35626456124476041</v>
      </c>
      <c r="I29" s="652">
        <f t="shared" si="13"/>
        <v>0.44415365143450763</v>
      </c>
      <c r="J29" s="660">
        <f t="shared" si="13"/>
        <v>0.43815259626024783</v>
      </c>
      <c r="K29" s="748"/>
      <c r="L29" s="660"/>
      <c r="M29" s="652">
        <f t="shared" si="13"/>
        <v>0.42086788720837576</v>
      </c>
      <c r="N29" s="660">
        <f t="shared" si="13"/>
        <v>0.41428711085222902</v>
      </c>
      <c r="O29" s="652">
        <f t="shared" si="9"/>
        <v>0.3913453803272261</v>
      </c>
      <c r="P29" s="716">
        <f t="shared" si="9"/>
        <v>0.37254518196626674</v>
      </c>
      <c r="R29" s="784">
        <f t="shared" si="10"/>
        <v>0.18833802166128089</v>
      </c>
      <c r="S29" s="660">
        <f t="shared" si="10"/>
        <v>0.30774593375471515</v>
      </c>
      <c r="T29" s="652">
        <f t="shared" si="10"/>
        <v>0.37815782110950208</v>
      </c>
      <c r="U29" s="716">
        <f t="shared" si="10"/>
        <v>0.36743600435818302</v>
      </c>
    </row>
    <row r="30" spans="1:26" s="275" customFormat="1" ht="15">
      <c r="A30" s="705"/>
      <c r="B30" s="701" t="s">
        <v>53</v>
      </c>
      <c r="C30" s="653">
        <f t="shared" ref="C30:N30" si="14">C24/C$24</f>
        <v>1</v>
      </c>
      <c r="D30" s="661">
        <f t="shared" si="14"/>
        <v>1</v>
      </c>
      <c r="E30" s="653">
        <f t="shared" si="14"/>
        <v>1</v>
      </c>
      <c r="F30" s="661">
        <f t="shared" si="14"/>
        <v>1</v>
      </c>
      <c r="G30" s="653">
        <f t="shared" si="14"/>
        <v>1</v>
      </c>
      <c r="H30" s="661">
        <f t="shared" si="14"/>
        <v>1</v>
      </c>
      <c r="I30" s="653">
        <f t="shared" si="14"/>
        <v>1</v>
      </c>
      <c r="J30" s="661">
        <f t="shared" si="14"/>
        <v>1</v>
      </c>
      <c r="K30" s="749"/>
      <c r="L30" s="661"/>
      <c r="M30" s="653">
        <f t="shared" si="14"/>
        <v>1</v>
      </c>
      <c r="N30" s="661">
        <f t="shared" si="14"/>
        <v>1</v>
      </c>
      <c r="O30" s="653">
        <f t="shared" si="9"/>
        <v>1</v>
      </c>
      <c r="P30" s="717">
        <f t="shared" si="9"/>
        <v>1</v>
      </c>
      <c r="R30" s="785">
        <f t="shared" si="10"/>
        <v>1</v>
      </c>
      <c r="S30" s="661">
        <f t="shared" si="10"/>
        <v>1</v>
      </c>
      <c r="T30" s="653">
        <f t="shared" si="10"/>
        <v>1</v>
      </c>
      <c r="U30" s="717">
        <f t="shared" si="10"/>
        <v>1</v>
      </c>
    </row>
    <row r="31" spans="1:26">
      <c r="B31" s="706"/>
      <c r="C31" s="707"/>
      <c r="D31" s="707"/>
      <c r="E31" s="707"/>
      <c r="F31" s="707"/>
      <c r="G31" s="707"/>
      <c r="H31" s="707"/>
      <c r="I31" s="707"/>
      <c r="J31" s="707"/>
      <c r="K31" s="708"/>
      <c r="L31" s="707"/>
      <c r="M31" s="707"/>
      <c r="N31" s="707"/>
      <c r="O31" s="707"/>
      <c r="P31" s="707"/>
      <c r="Q31" s="707"/>
      <c r="R31" s="707"/>
    </row>
    <row r="32" spans="1:26" ht="15">
      <c r="A32" s="633"/>
      <c r="B32" s="897" t="s">
        <v>290</v>
      </c>
      <c r="C32" s="898"/>
      <c r="D32" s="898"/>
      <c r="E32" s="898"/>
      <c r="F32" s="898"/>
      <c r="G32" s="898"/>
      <c r="H32" s="898"/>
      <c r="I32" s="898"/>
      <c r="J32" s="898"/>
      <c r="K32" s="898"/>
      <c r="L32" s="898"/>
      <c r="M32" s="898"/>
      <c r="N32" s="898"/>
      <c r="O32" s="898"/>
      <c r="P32" s="898"/>
      <c r="Q32" s="898"/>
      <c r="R32" s="898"/>
      <c r="S32" s="898"/>
      <c r="T32" s="898"/>
      <c r="U32" s="898"/>
    </row>
    <row r="33" spans="1:21" ht="15">
      <c r="A33" s="633"/>
      <c r="B33" s="919" t="s">
        <v>286</v>
      </c>
      <c r="C33" s="906" t="s">
        <v>5</v>
      </c>
      <c r="D33" s="903"/>
      <c r="E33" s="902" t="s">
        <v>6</v>
      </c>
      <c r="F33" s="902"/>
      <c r="G33" s="902"/>
      <c r="H33" s="902"/>
      <c r="I33" s="902"/>
      <c r="J33" s="902"/>
      <c r="K33" s="902"/>
      <c r="L33" s="903"/>
      <c r="M33" s="902" t="s">
        <v>7</v>
      </c>
      <c r="N33" s="903"/>
      <c r="O33" s="893" t="s">
        <v>287</v>
      </c>
      <c r="P33" s="894"/>
      <c r="R33" s="906" t="s">
        <v>14</v>
      </c>
      <c r="S33" s="903"/>
      <c r="T33" s="893" t="s">
        <v>288</v>
      </c>
      <c r="U33" s="894"/>
    </row>
    <row r="34" spans="1:21" ht="15">
      <c r="A34" s="633"/>
      <c r="B34" s="920"/>
      <c r="C34" s="906" t="s">
        <v>140</v>
      </c>
      <c r="D34" s="903"/>
      <c r="E34" s="906" t="s">
        <v>281</v>
      </c>
      <c r="F34" s="903"/>
      <c r="G34" s="906" t="s">
        <v>264</v>
      </c>
      <c r="H34" s="903"/>
      <c r="I34" s="906" t="s">
        <v>282</v>
      </c>
      <c r="J34" s="903"/>
      <c r="K34" s="895" t="s">
        <v>289</v>
      </c>
      <c r="L34" s="896"/>
      <c r="M34" s="895" t="s">
        <v>283</v>
      </c>
      <c r="N34" s="896"/>
      <c r="O34" s="895"/>
      <c r="P34" s="896"/>
      <c r="R34" s="906" t="s">
        <v>284</v>
      </c>
      <c r="S34" s="903"/>
      <c r="T34" s="895"/>
      <c r="U34" s="896"/>
    </row>
    <row r="35" spans="1:21" ht="15">
      <c r="A35" s="633"/>
      <c r="B35" s="921"/>
      <c r="C35" s="702" t="str">
        <f>'Reported EBITDA'!$F$5</f>
        <v>Q2 2024</v>
      </c>
      <c r="D35" s="628" t="str">
        <f>'Reported EBITDA'!$G$5</f>
        <v>Q2 2023</v>
      </c>
      <c r="E35" s="702" t="str">
        <f>'Reported EBITDA'!$F$5</f>
        <v>Q2 2024</v>
      </c>
      <c r="F35" s="628" t="str">
        <f>'Reported EBITDA'!$G$5</f>
        <v>Q2 2023</v>
      </c>
      <c r="G35" s="702" t="str">
        <f>'Reported EBITDA'!$F$5</f>
        <v>Q2 2024</v>
      </c>
      <c r="H35" s="628" t="str">
        <f>'Reported EBITDA'!$G$5</f>
        <v>Q2 2023</v>
      </c>
      <c r="I35" s="702" t="str">
        <f>'Reported EBITDA'!$F$5</f>
        <v>Q2 2024</v>
      </c>
      <c r="J35" s="628" t="str">
        <f>'Reported EBITDA'!$G$5</f>
        <v>Q2 2023</v>
      </c>
      <c r="K35" s="702" t="str">
        <f>'Reported EBITDA'!$F$5</f>
        <v>Q2 2024</v>
      </c>
      <c r="L35" s="628" t="str">
        <f>'Reported EBITDA'!$G$5</f>
        <v>Q2 2023</v>
      </c>
      <c r="M35" s="702" t="str">
        <f>'Reported EBITDA'!$F$5</f>
        <v>Q2 2024</v>
      </c>
      <c r="N35" s="628" t="str">
        <f>'Reported EBITDA'!$G$5</f>
        <v>Q2 2023</v>
      </c>
      <c r="O35" s="702" t="str">
        <f>'Reported EBITDA'!$F$5</f>
        <v>Q2 2024</v>
      </c>
      <c r="P35" s="786" t="str">
        <f>'Reported EBITDA'!$G$5</f>
        <v>Q2 2023</v>
      </c>
      <c r="R35" s="702" t="str">
        <f>'Reported EBITDA'!$F$5</f>
        <v>Q2 2024</v>
      </c>
      <c r="S35" s="628" t="str">
        <f>'Reported EBITDA'!$G$5</f>
        <v>Q2 2023</v>
      </c>
      <c r="T35" s="702" t="str">
        <f>'Reported EBITDA'!$F$5</f>
        <v>Q2 2024</v>
      </c>
      <c r="U35" s="688" t="str">
        <f>'Reported EBITDA'!$G$5</f>
        <v>Q2 2023</v>
      </c>
    </row>
    <row r="36" spans="1:21">
      <c r="A36" s="633"/>
      <c r="B36" s="698" t="s">
        <v>60</v>
      </c>
      <c r="C36" s="645">
        <v>1.8336867977015121</v>
      </c>
      <c r="D36" s="656">
        <v>1.8167341374380916</v>
      </c>
      <c r="E36" s="645">
        <v>1.32270974399</v>
      </c>
      <c r="F36" s="656">
        <v>1.2036742579500002</v>
      </c>
      <c r="G36" s="645">
        <v>4.5241803275559995</v>
      </c>
      <c r="H36" s="656">
        <v>4.2532115162819997</v>
      </c>
      <c r="I36" s="645">
        <v>1.4691234898841727</v>
      </c>
      <c r="J36" s="656">
        <v>1.3466028662200005</v>
      </c>
      <c r="K36" s="645"/>
      <c r="L36" s="656"/>
      <c r="M36" s="645">
        <v>1.3125783916392324</v>
      </c>
      <c r="N36" s="656">
        <v>1.3353066206999999</v>
      </c>
      <c r="O36" s="645">
        <f t="shared" ref="O36:O40" si="15">(C36+E36+G36+I36+K36+M36)</f>
        <v>10.462278750770917</v>
      </c>
      <c r="P36" s="709">
        <f t="shared" ref="P36:P40" si="16">(D36+F36+H36+J36+L36+N36)</f>
        <v>9.955529398590091</v>
      </c>
      <c r="R36" s="645">
        <v>1.56651793993</v>
      </c>
      <c r="S36" s="656">
        <v>0.90895311208349128</v>
      </c>
      <c r="T36" s="645">
        <f t="shared" ref="T36:T40" si="17">(C36+E36+G36+I36+K36+M36+R36)</f>
        <v>12.028796690700917</v>
      </c>
      <c r="U36" s="709">
        <f t="shared" ref="U36:U40" si="18">(D36+F36+H36+J36+L36+N36+S36)</f>
        <v>10.864482510673582</v>
      </c>
    </row>
    <row r="37" spans="1:21">
      <c r="A37" s="633"/>
      <c r="B37" s="699" t="s">
        <v>61</v>
      </c>
      <c r="C37" s="646">
        <v>0.93338062596188065</v>
      </c>
      <c r="D37" s="654">
        <v>0.9803786768742061</v>
      </c>
      <c r="E37" s="646">
        <v>0.34247584931999997</v>
      </c>
      <c r="F37" s="654">
        <v>0.35875824720000005</v>
      </c>
      <c r="G37" s="646">
        <v>2.107625050352</v>
      </c>
      <c r="H37" s="654">
        <v>2.055160593089</v>
      </c>
      <c r="I37" s="646">
        <v>0.35732845031517513</v>
      </c>
      <c r="J37" s="654">
        <v>0.36634197433999999</v>
      </c>
      <c r="K37" s="646"/>
      <c r="L37" s="654"/>
      <c r="M37" s="646">
        <v>0.6175511334122511</v>
      </c>
      <c r="N37" s="654">
        <v>0.61431048749999984</v>
      </c>
      <c r="O37" s="646">
        <f t="shared" si="15"/>
        <v>4.3583611093613071</v>
      </c>
      <c r="P37" s="710">
        <f t="shared" si="16"/>
        <v>4.3749499790032065</v>
      </c>
      <c r="R37" s="646">
        <v>0.31446775297000007</v>
      </c>
      <c r="S37" s="654">
        <v>0.16904701483000006</v>
      </c>
      <c r="T37" s="646">
        <f t="shared" si="17"/>
        <v>4.6728288623313068</v>
      </c>
      <c r="U37" s="710">
        <f t="shared" si="18"/>
        <v>4.5439969938332068</v>
      </c>
    </row>
    <row r="38" spans="1:21">
      <c r="A38" s="633"/>
      <c r="B38" s="699" t="s">
        <v>62</v>
      </c>
      <c r="C38" s="646">
        <v>0.2919234711228878</v>
      </c>
      <c r="D38" s="654">
        <v>0.32814925277963641</v>
      </c>
      <c r="E38" s="646">
        <v>3.0336222179999994E-2</v>
      </c>
      <c r="F38" s="654">
        <v>3.3982012989999991E-2</v>
      </c>
      <c r="G38" s="646">
        <v>0.41089283937900006</v>
      </c>
      <c r="H38" s="654">
        <v>0.47906459619499991</v>
      </c>
      <c r="I38" s="646">
        <v>8.7892811579224669E-2</v>
      </c>
      <c r="J38" s="654">
        <v>0.10967088078000001</v>
      </c>
      <c r="K38" s="646"/>
      <c r="L38" s="654"/>
      <c r="M38" s="646">
        <v>0.25959720877150072</v>
      </c>
      <c r="N38" s="654">
        <v>0.27137687100000002</v>
      </c>
      <c r="O38" s="646">
        <f t="shared" si="15"/>
        <v>1.0806425530326131</v>
      </c>
      <c r="P38" s="710">
        <f t="shared" si="16"/>
        <v>1.2222436137446362</v>
      </c>
      <c r="R38" s="646">
        <v>0.61654635863611706</v>
      </c>
      <c r="S38" s="654">
        <v>0.37860580265281402</v>
      </c>
      <c r="T38" s="646">
        <f t="shared" si="17"/>
        <v>1.6971889116687302</v>
      </c>
      <c r="U38" s="710">
        <f t="shared" si="18"/>
        <v>1.6008494163974503</v>
      </c>
    </row>
    <row r="39" spans="1:21">
      <c r="A39" s="633"/>
      <c r="B39" s="700" t="s">
        <v>63</v>
      </c>
      <c r="C39" s="647">
        <v>1.156418520714426</v>
      </c>
      <c r="D39" s="655">
        <v>1.1633743810511212</v>
      </c>
      <c r="E39" s="647">
        <v>1.8277891843159542</v>
      </c>
      <c r="F39" s="655">
        <v>1.30756548186</v>
      </c>
      <c r="G39" s="647">
        <v>4.0617889524774968</v>
      </c>
      <c r="H39" s="655">
        <v>3.5517432944340008</v>
      </c>
      <c r="I39" s="647">
        <v>1.5291449453505548</v>
      </c>
      <c r="J39" s="655">
        <v>1.3719742786599998</v>
      </c>
      <c r="K39" s="647"/>
      <c r="L39" s="655"/>
      <c r="M39" s="647">
        <v>1.6200524402327665</v>
      </c>
      <c r="N39" s="655">
        <v>1.5456109302987808</v>
      </c>
      <c r="O39" s="647">
        <f t="shared" si="15"/>
        <v>10.195194043091199</v>
      </c>
      <c r="P39" s="711">
        <f t="shared" si="16"/>
        <v>8.9402683663039024</v>
      </c>
      <c r="R39" s="647">
        <v>1.2101219293358949</v>
      </c>
      <c r="S39" s="655">
        <v>0.68139113307910804</v>
      </c>
      <c r="T39" s="647">
        <f t="shared" si="17"/>
        <v>11.405315972427093</v>
      </c>
      <c r="U39" s="711">
        <f t="shared" si="18"/>
        <v>9.6216594993830107</v>
      </c>
    </row>
    <row r="40" spans="1:21" ht="15">
      <c r="A40" s="633"/>
      <c r="B40" s="701" t="s">
        <v>53</v>
      </c>
      <c r="C40" s="648">
        <v>4.2154436277119984</v>
      </c>
      <c r="D40" s="657">
        <v>4.2887123757529997</v>
      </c>
      <c r="E40" s="648">
        <v>3.523310999805954</v>
      </c>
      <c r="F40" s="657">
        <v>2.9039800000000007</v>
      </c>
      <c r="G40" s="648">
        <v>11.1044871697645</v>
      </c>
      <c r="H40" s="657">
        <v>10.339226647550914</v>
      </c>
      <c r="I40" s="648">
        <v>3.4434896971291278</v>
      </c>
      <c r="J40" s="657">
        <v>3.194598393527869</v>
      </c>
      <c r="K40" s="648"/>
      <c r="L40" s="657"/>
      <c r="M40" s="648">
        <v>3.8099783159999996</v>
      </c>
      <c r="N40" s="657">
        <v>3.7666199999999996</v>
      </c>
      <c r="O40" s="648">
        <f t="shared" si="15"/>
        <v>26.096709810411578</v>
      </c>
      <c r="P40" s="712">
        <f t="shared" si="16"/>
        <v>24.493137416831782</v>
      </c>
      <c r="R40" s="648">
        <v>1.4528271375480499</v>
      </c>
      <c r="S40" s="657">
        <v>2.1380500000000011</v>
      </c>
      <c r="T40" s="648">
        <f t="shared" si="17"/>
        <v>27.549536947959627</v>
      </c>
      <c r="U40" s="712">
        <f t="shared" si="18"/>
        <v>26.631187416831782</v>
      </c>
    </row>
    <row r="41" spans="1:21" ht="15">
      <c r="A41" s="633"/>
      <c r="B41" s="703"/>
      <c r="C41" s="629"/>
      <c r="D41" s="630"/>
      <c r="E41" s="629"/>
      <c r="F41" s="630"/>
      <c r="G41" s="629"/>
      <c r="H41" s="630"/>
      <c r="I41" s="629"/>
      <c r="J41" s="630"/>
      <c r="K41" s="629"/>
      <c r="L41" s="630"/>
      <c r="M41" s="629"/>
      <c r="N41" s="630"/>
      <c r="O41" s="629"/>
      <c r="P41" s="713"/>
      <c r="R41" s="629"/>
      <c r="S41" s="630"/>
      <c r="T41" s="629"/>
      <c r="U41" s="713"/>
    </row>
    <row r="42" spans="1:21">
      <c r="A42" s="633"/>
      <c r="B42" s="698" t="s">
        <v>60</v>
      </c>
      <c r="C42" s="650">
        <f t="shared" ref="C42:N42" si="19">C36/C$40</f>
        <v>0.43499260330442985</v>
      </c>
      <c r="D42" s="658">
        <f t="shared" si="19"/>
        <v>0.42360829504662567</v>
      </c>
      <c r="E42" s="650">
        <f t="shared" si="19"/>
        <v>0.3754166873326959</v>
      </c>
      <c r="F42" s="658">
        <f t="shared" si="19"/>
        <v>0.41449123545961059</v>
      </c>
      <c r="G42" s="650">
        <f t="shared" si="19"/>
        <v>0.40741911430854005</v>
      </c>
      <c r="H42" s="658">
        <f t="shared" si="19"/>
        <v>0.41136650363395133</v>
      </c>
      <c r="I42" s="650">
        <f t="shared" si="19"/>
        <v>0.42663798039209927</v>
      </c>
      <c r="J42" s="658">
        <f t="shared" si="19"/>
        <v>0.42152493062920365</v>
      </c>
      <c r="K42" s="746"/>
      <c r="L42" s="658"/>
      <c r="M42" s="650">
        <f t="shared" si="19"/>
        <v>0.34451072493695328</v>
      </c>
      <c r="N42" s="658">
        <f t="shared" si="19"/>
        <v>0.35451057465313729</v>
      </c>
      <c r="O42" s="650">
        <f t="shared" ref="O42:P42" si="20">O36/O$24</f>
        <v>0.19603996331620516</v>
      </c>
      <c r="P42" s="714">
        <f t="shared" si="20"/>
        <v>0.19670699600871733</v>
      </c>
      <c r="R42" s="650">
        <f>R36/R$40</f>
        <v>1.0782548724783783</v>
      </c>
      <c r="S42" s="658">
        <f t="shared" ref="S42:U46" si="21">S36/S$40</f>
        <v>0.42513183138069305</v>
      </c>
      <c r="T42" s="650">
        <f t="shared" si="21"/>
        <v>0.43662427841974283</v>
      </c>
      <c r="U42" s="714">
        <f t="shared" si="21"/>
        <v>0.40796087461751229</v>
      </c>
    </row>
    <row r="43" spans="1:21">
      <c r="A43" s="633"/>
      <c r="B43" s="699" t="s">
        <v>62</v>
      </c>
      <c r="C43" s="651">
        <f t="shared" ref="C43:N43" si="22">C37/C$40</f>
        <v>0.22141931155855318</v>
      </c>
      <c r="D43" s="659">
        <f t="shared" si="22"/>
        <v>0.22859510990220558</v>
      </c>
      <c r="E43" s="651">
        <f t="shared" si="22"/>
        <v>9.7202843955263046E-2</v>
      </c>
      <c r="F43" s="659">
        <f t="shared" si="22"/>
        <v>0.12354019215008366</v>
      </c>
      <c r="G43" s="651">
        <f t="shared" si="22"/>
        <v>0.18979940434265888</v>
      </c>
      <c r="H43" s="659">
        <f t="shared" si="22"/>
        <v>0.19877314456355519</v>
      </c>
      <c r="I43" s="651">
        <f t="shared" si="22"/>
        <v>0.10376928109094778</v>
      </c>
      <c r="J43" s="659">
        <f t="shared" si="22"/>
        <v>0.11467543935481669</v>
      </c>
      <c r="K43" s="747"/>
      <c r="L43" s="659"/>
      <c r="M43" s="651">
        <f t="shared" si="22"/>
        <v>0.16208783415350314</v>
      </c>
      <c r="N43" s="659">
        <f t="shared" si="22"/>
        <v>0.16309330049221846</v>
      </c>
      <c r="O43" s="651">
        <f t="shared" ref="O43:P43" si="23">O37/O$24</f>
        <v>8.1666047364204283E-2</v>
      </c>
      <c r="P43" s="715">
        <f t="shared" si="23"/>
        <v>8.6442742882161347E-2</v>
      </c>
      <c r="R43" s="651">
        <f>R37/R$40</f>
        <v>0.21645228454414078</v>
      </c>
      <c r="S43" s="659">
        <f t="shared" si="21"/>
        <v>7.9065978265241685E-2</v>
      </c>
      <c r="T43" s="651">
        <f t="shared" si="21"/>
        <v>0.16961551372562672</v>
      </c>
      <c r="U43" s="715">
        <f t="shared" si="21"/>
        <v>0.1706269015613345</v>
      </c>
    </row>
    <row r="44" spans="1:21">
      <c r="A44" s="633"/>
      <c r="B44" s="699" t="s">
        <v>61</v>
      </c>
      <c r="C44" s="651">
        <f t="shared" ref="C44:N44" si="24">C38/C$40</f>
        <v>6.925094886901241E-2</v>
      </c>
      <c r="D44" s="659">
        <f t="shared" si="24"/>
        <v>7.6514632838258573E-2</v>
      </c>
      <c r="E44" s="651">
        <f t="shared" si="24"/>
        <v>8.6101460193751724E-3</v>
      </c>
      <c r="F44" s="659">
        <f t="shared" si="24"/>
        <v>1.1701875698179733E-2</v>
      </c>
      <c r="G44" s="651">
        <f t="shared" si="24"/>
        <v>3.7002414708333993E-2</v>
      </c>
      <c r="H44" s="659">
        <f t="shared" si="24"/>
        <v>4.6334664334733149E-2</v>
      </c>
      <c r="I44" s="651">
        <f t="shared" si="24"/>
        <v>2.5524342835264412E-2</v>
      </c>
      <c r="J44" s="659">
        <f t="shared" si="24"/>
        <v>3.4330099521175779E-2</v>
      </c>
      <c r="K44" s="747"/>
      <c r="L44" s="659"/>
      <c r="M44" s="651">
        <f t="shared" si="24"/>
        <v>6.8136138119558987E-2</v>
      </c>
      <c r="N44" s="659">
        <f t="shared" si="24"/>
        <v>7.2047849530879157E-2</v>
      </c>
      <c r="O44" s="651">
        <f t="shared" ref="O44:P44" si="25">O38/O$24</f>
        <v>2.0248851278105506E-2</v>
      </c>
      <c r="P44" s="715">
        <f t="shared" si="25"/>
        <v>2.4149782500224988E-2</v>
      </c>
      <c r="R44" s="651">
        <f>R38/R$40</f>
        <v>0.4243769562817144</v>
      </c>
      <c r="S44" s="659">
        <f t="shared" si="21"/>
        <v>0.17707995727546774</v>
      </c>
      <c r="T44" s="651">
        <f t="shared" si="21"/>
        <v>6.1604988674571072E-2</v>
      </c>
      <c r="U44" s="715">
        <f t="shared" si="21"/>
        <v>6.0111830213986667E-2</v>
      </c>
    </row>
    <row r="45" spans="1:21">
      <c r="A45" s="633"/>
      <c r="B45" s="700" t="s">
        <v>63</v>
      </c>
      <c r="C45" s="652">
        <f t="shared" ref="C45:N45" si="26">C39/C$40</f>
        <v>0.27432902034609608</v>
      </c>
      <c r="D45" s="660">
        <f t="shared" si="26"/>
        <v>0.27126425815554006</v>
      </c>
      <c r="E45" s="652">
        <f t="shared" si="26"/>
        <v>0.51877032269266588</v>
      </c>
      <c r="F45" s="660">
        <f t="shared" si="26"/>
        <v>0.45026669669212588</v>
      </c>
      <c r="G45" s="652">
        <f t="shared" si="26"/>
        <v>0.36577906664046672</v>
      </c>
      <c r="H45" s="660">
        <f t="shared" si="26"/>
        <v>0.34352117576175911</v>
      </c>
      <c r="I45" s="652">
        <f t="shared" si="26"/>
        <v>0.44406839568168838</v>
      </c>
      <c r="J45" s="660">
        <f t="shared" si="26"/>
        <v>0.4294669030822672</v>
      </c>
      <c r="K45" s="748"/>
      <c r="L45" s="660"/>
      <c r="M45" s="652">
        <f t="shared" si="26"/>
        <v>0.42521303426566975</v>
      </c>
      <c r="N45" s="660">
        <f t="shared" si="26"/>
        <v>0.41034426894637127</v>
      </c>
      <c r="O45" s="652">
        <f t="shared" ref="O45:P45" si="27">O39/O$24</f>
        <v>0.1910353866323739</v>
      </c>
      <c r="P45" s="716">
        <f t="shared" si="27"/>
        <v>0.1766468927404764</v>
      </c>
      <c r="R45" s="652">
        <f>R39/R$40</f>
        <v>0.83294281753177402</v>
      </c>
      <c r="S45" s="660">
        <f t="shared" si="21"/>
        <v>0.31869747343565757</v>
      </c>
      <c r="T45" s="652">
        <f t="shared" si="21"/>
        <v>0.41399301897420071</v>
      </c>
      <c r="U45" s="716">
        <f t="shared" si="21"/>
        <v>0.36129292129504548</v>
      </c>
    </row>
    <row r="46" spans="1:21" ht="15">
      <c r="A46" s="633"/>
      <c r="B46" s="701" t="s">
        <v>53</v>
      </c>
      <c r="C46" s="653">
        <f t="shared" ref="C46:N46" si="28">C40/C$40</f>
        <v>1</v>
      </c>
      <c r="D46" s="661">
        <f t="shared" si="28"/>
        <v>1</v>
      </c>
      <c r="E46" s="653">
        <f t="shared" si="28"/>
        <v>1</v>
      </c>
      <c r="F46" s="661">
        <f t="shared" si="28"/>
        <v>1</v>
      </c>
      <c r="G46" s="653">
        <f t="shared" si="28"/>
        <v>1</v>
      </c>
      <c r="H46" s="661">
        <f t="shared" si="28"/>
        <v>1</v>
      </c>
      <c r="I46" s="653">
        <f t="shared" si="28"/>
        <v>1</v>
      </c>
      <c r="J46" s="661">
        <f t="shared" si="28"/>
        <v>1</v>
      </c>
      <c r="K46" s="749"/>
      <c r="L46" s="661"/>
      <c r="M46" s="653">
        <f t="shared" si="28"/>
        <v>1</v>
      </c>
      <c r="N46" s="661">
        <f t="shared" si="28"/>
        <v>1</v>
      </c>
      <c r="O46" s="653">
        <f t="shared" ref="O46:P46" si="29">O40/O$24</f>
        <v>0.48899462113163084</v>
      </c>
      <c r="P46" s="717">
        <f t="shared" si="29"/>
        <v>0.48394930005189063</v>
      </c>
      <c r="R46" s="653">
        <f>R40/R$40</f>
        <v>1</v>
      </c>
      <c r="S46" s="661">
        <f t="shared" si="21"/>
        <v>1</v>
      </c>
      <c r="T46" s="653">
        <f t="shared" si="21"/>
        <v>1</v>
      </c>
      <c r="U46" s="717">
        <f t="shared" si="21"/>
        <v>1</v>
      </c>
    </row>
    <row r="49" spans="12:16">
      <c r="L49"/>
      <c r="M49"/>
      <c r="N49"/>
      <c r="O49"/>
      <c r="P49"/>
    </row>
    <row r="50" spans="12:16">
      <c r="L50"/>
      <c r="M50"/>
      <c r="N50"/>
      <c r="O50"/>
      <c r="P50"/>
    </row>
    <row r="51" spans="12:16">
      <c r="L51"/>
      <c r="M51"/>
      <c r="N51"/>
      <c r="O51"/>
      <c r="P51"/>
    </row>
    <row r="52" spans="12:16">
      <c r="L52"/>
      <c r="M52"/>
      <c r="N52"/>
      <c r="O52"/>
      <c r="P52"/>
    </row>
    <row r="53" spans="12:16">
      <c r="L53"/>
      <c r="M53"/>
      <c r="N53"/>
      <c r="O53"/>
      <c r="P53"/>
    </row>
  </sheetData>
  <mergeCells count="36">
    <mergeCell ref="B32:U32"/>
    <mergeCell ref="O33:P34"/>
    <mergeCell ref="T33:U34"/>
    <mergeCell ref="C34:D34"/>
    <mergeCell ref="E34:F34"/>
    <mergeCell ref="G34:H34"/>
    <mergeCell ref="I34:J34"/>
    <mergeCell ref="K34:L34"/>
    <mergeCell ref="M34:N34"/>
    <mergeCell ref="R34:S34"/>
    <mergeCell ref="B33:B35"/>
    <mergeCell ref="C33:D33"/>
    <mergeCell ref="E33:L33"/>
    <mergeCell ref="M33:N33"/>
    <mergeCell ref="R33:S33"/>
    <mergeCell ref="K18:L18"/>
    <mergeCell ref="I2:J3"/>
    <mergeCell ref="K2:L3"/>
    <mergeCell ref="M2:N3"/>
    <mergeCell ref="I18:J18"/>
    <mergeCell ref="O17:P18"/>
    <mergeCell ref="B16:U16"/>
    <mergeCell ref="G2:H3"/>
    <mergeCell ref="C2:F2"/>
    <mergeCell ref="B17:B19"/>
    <mergeCell ref="C17:D17"/>
    <mergeCell ref="C18:D18"/>
    <mergeCell ref="E18:F18"/>
    <mergeCell ref="C3:D3"/>
    <mergeCell ref="E3:F3"/>
    <mergeCell ref="B2:B4"/>
    <mergeCell ref="G18:H18"/>
    <mergeCell ref="E17:L17"/>
    <mergeCell ref="M17:N17"/>
    <mergeCell ref="T17:U18"/>
    <mergeCell ref="M18:N18"/>
  </mergeCells>
  <pageMargins left="0.7" right="0.7" top="0.75" bottom="0.75" header="0.3" footer="0.3"/>
  <pageSetup orientation="portrait" horizontalDpi="4294967293" r:id="rId1"/>
  <headerFooter>
    <oddHeader>&amp;C&amp;"Arial"&amp;8&amp;K000000INTERNAL&amp;1#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7A321-228E-4A42-829D-25D32E59D91E}">
  <dimension ref="A1:AX49"/>
  <sheetViews>
    <sheetView showGridLines="0" zoomScale="85" zoomScaleNormal="85" workbookViewId="0">
      <pane xSplit="1" ySplit="5" topLeftCell="AC21" activePane="bottomRight" state="frozen"/>
      <selection pane="topRight" activeCell="B1" sqref="B1"/>
      <selection pane="bottomLeft" activeCell="A6" sqref="A6"/>
      <selection pane="bottomRight" activeCell="AF28" sqref="AF28:AG28"/>
    </sheetView>
  </sheetViews>
  <sheetFormatPr baseColWidth="10" defaultColWidth="23.28515625" defaultRowHeight="15"/>
  <cols>
    <col min="1" max="1" width="56.42578125" style="252" customWidth="1"/>
    <col min="2" max="3" width="20.7109375" style="252" customWidth="1"/>
    <col min="4" max="4" width="19.7109375" style="252" customWidth="1"/>
    <col min="5" max="5" width="19.28515625" style="252" customWidth="1"/>
    <col min="6" max="6" width="19.7109375" style="252" customWidth="1"/>
    <col min="7" max="7" width="19.28515625" style="252" customWidth="1"/>
    <col min="8" max="8" width="20.7109375" style="252" customWidth="1"/>
    <col min="9" max="9" width="21" style="252" customWidth="1"/>
    <col min="10" max="10" width="22.85546875" style="252" customWidth="1"/>
    <col min="11" max="11" width="21" style="252" customWidth="1"/>
    <col min="12" max="12" width="21.5703125" style="252" customWidth="1"/>
    <col min="13" max="13" width="19.42578125" style="252" customWidth="1"/>
    <col min="14" max="14" width="20.7109375" style="252" customWidth="1"/>
    <col min="15" max="15" width="21" style="252" customWidth="1"/>
    <col min="16" max="17" width="19.28515625" style="252" customWidth="1"/>
    <col min="18" max="18" width="22.42578125" style="252" customWidth="1"/>
    <col min="19" max="19" width="22.140625" style="252" customWidth="1"/>
    <col min="20" max="20" width="21.5703125" style="252" customWidth="1"/>
    <col min="21" max="21" width="21.42578125" style="252" customWidth="1"/>
    <col min="22" max="22" width="19.7109375" style="252" customWidth="1"/>
    <col min="23" max="23" width="19.28515625" style="252" customWidth="1"/>
    <col min="24" max="24" width="19.7109375" style="252" customWidth="1"/>
    <col min="25" max="25" width="19.28515625" style="252" customWidth="1"/>
    <col min="26" max="26" width="19.7109375" style="252" customWidth="1"/>
    <col min="27" max="27" width="19.28515625" style="252" customWidth="1"/>
    <col min="28" max="28" width="20.28515625" style="252" customWidth="1"/>
    <col min="29" max="29" width="20" style="252" customWidth="1"/>
    <col min="30" max="30" width="21.28515625" style="252" customWidth="1"/>
    <col min="31" max="31" width="19.7109375" style="252" customWidth="1"/>
    <col min="32" max="32" width="22.7109375" style="252" customWidth="1"/>
    <col min="33" max="33" width="20.42578125" style="252" customWidth="1"/>
    <col min="34" max="34" width="19.7109375" style="252" customWidth="1"/>
    <col min="35" max="35" width="19.28515625" style="252" customWidth="1"/>
    <col min="36" max="36" width="19.7109375" style="252" customWidth="1"/>
    <col min="37" max="37" width="21.42578125" style="252" customWidth="1"/>
    <col min="38" max="38" width="19.7109375" style="252" customWidth="1"/>
    <col min="39" max="39" width="19.28515625" style="252" customWidth="1"/>
    <col min="40" max="40" width="19.7109375" style="252" customWidth="1"/>
    <col min="41" max="41" width="19.28515625" style="252" customWidth="1"/>
    <col min="42" max="42" width="19.7109375" style="252" customWidth="1"/>
    <col min="43" max="43" width="19.28515625" style="252" customWidth="1"/>
    <col min="44" max="44" width="19.7109375" style="252" bestFit="1" customWidth="1"/>
    <col min="45" max="45" width="19.28515625" style="252" bestFit="1" customWidth="1"/>
    <col min="46" max="46" width="22.28515625" style="252" bestFit="1" customWidth="1"/>
    <col min="47" max="47" width="11.5703125" style="252" customWidth="1"/>
    <col min="48" max="48" width="9.7109375" style="252" customWidth="1"/>
    <col min="49" max="16384" width="23.28515625" style="252"/>
  </cols>
  <sheetData>
    <row r="1" spans="1:50">
      <c r="A1" s="251"/>
      <c r="B1" s="251"/>
      <c r="C1" s="251"/>
      <c r="H1" s="251"/>
      <c r="I1" s="251"/>
      <c r="J1" s="251"/>
      <c r="K1" s="251"/>
      <c r="L1" s="251"/>
      <c r="M1" s="251"/>
      <c r="N1" s="251"/>
      <c r="O1" s="251"/>
      <c r="R1" s="251"/>
      <c r="S1" s="251"/>
      <c r="T1" s="251"/>
      <c r="U1" s="251"/>
      <c r="AB1" s="251"/>
      <c r="AC1" s="251"/>
      <c r="AD1" s="251"/>
      <c r="AE1" s="251"/>
      <c r="AF1" s="251"/>
      <c r="AG1" s="251"/>
    </row>
    <row r="2" spans="1:50">
      <c r="A2" s="541"/>
      <c r="B2" s="541"/>
      <c r="C2" s="541"/>
      <c r="D2" s="541"/>
      <c r="E2" s="541"/>
      <c r="F2" s="541"/>
      <c r="G2" s="541"/>
      <c r="H2" s="541"/>
      <c r="I2" s="541"/>
      <c r="J2" s="541"/>
      <c r="K2" s="541"/>
      <c r="L2" s="541"/>
      <c r="M2" s="541"/>
      <c r="N2" s="542"/>
      <c r="O2" s="541"/>
      <c r="P2" s="541"/>
      <c r="Q2" s="541"/>
      <c r="R2" s="541"/>
      <c r="S2" s="541"/>
      <c r="T2" s="541"/>
      <c r="U2" s="541"/>
      <c r="V2" s="541"/>
      <c r="W2" s="541"/>
      <c r="X2" s="541"/>
      <c r="Y2" s="541"/>
      <c r="Z2" s="541"/>
      <c r="AA2" s="541"/>
      <c r="AB2" s="541"/>
      <c r="AC2" s="541"/>
      <c r="AD2" s="541"/>
      <c r="AE2" s="541"/>
      <c r="AF2" s="541"/>
      <c r="AG2" s="541"/>
      <c r="AH2" s="541"/>
      <c r="AI2" s="735"/>
      <c r="AJ2" s="541"/>
      <c r="AK2" s="541"/>
      <c r="AL2" s="543"/>
      <c r="AM2" s="541"/>
      <c r="AN2" s="541"/>
      <c r="AO2" s="541"/>
      <c r="AP2" s="541"/>
      <c r="AQ2" s="541"/>
      <c r="AR2" s="541"/>
      <c r="AS2" s="541"/>
    </row>
    <row r="3" spans="1:50" s="254" customFormat="1" ht="14.25" customHeight="1">
      <c r="A3" s="927" t="s">
        <v>16</v>
      </c>
      <c r="B3" s="924" t="s">
        <v>291</v>
      </c>
      <c r="C3" s="924"/>
      <c r="D3" s="924" t="s">
        <v>248</v>
      </c>
      <c r="E3" s="924"/>
      <c r="F3" s="924" t="s">
        <v>292</v>
      </c>
      <c r="G3" s="924"/>
      <c r="H3" s="924" t="s">
        <v>226</v>
      </c>
      <c r="I3" s="924"/>
      <c r="J3" s="924" t="s">
        <v>293</v>
      </c>
      <c r="K3" s="924"/>
      <c r="L3" s="924" t="s">
        <v>294</v>
      </c>
      <c r="M3" s="924"/>
      <c r="N3" s="924" t="s">
        <v>266</v>
      </c>
      <c r="O3" s="924"/>
      <c r="P3" s="924" t="s">
        <v>295</v>
      </c>
      <c r="Q3" s="924"/>
      <c r="R3" s="924" t="s">
        <v>296</v>
      </c>
      <c r="S3" s="924"/>
      <c r="T3" s="924" t="s">
        <v>297</v>
      </c>
      <c r="U3" s="924"/>
      <c r="V3" s="924" t="s">
        <v>298</v>
      </c>
      <c r="W3" s="924"/>
      <c r="X3" s="924" t="s">
        <v>274</v>
      </c>
      <c r="Y3" s="924"/>
      <c r="Z3" s="924" t="s">
        <v>275</v>
      </c>
      <c r="AA3" s="924"/>
      <c r="AB3" s="924" t="s">
        <v>299</v>
      </c>
      <c r="AC3" s="924"/>
      <c r="AD3" s="924" t="s">
        <v>300</v>
      </c>
      <c r="AE3" s="924"/>
      <c r="AF3" s="924" t="s">
        <v>301</v>
      </c>
      <c r="AG3" s="924"/>
      <c r="AH3" s="925" t="s">
        <v>5</v>
      </c>
      <c r="AI3" s="925"/>
      <c r="AJ3" s="925" t="s">
        <v>6</v>
      </c>
      <c r="AK3" s="925"/>
      <c r="AL3" s="925" t="s">
        <v>7</v>
      </c>
      <c r="AM3" s="925"/>
      <c r="AN3" s="925" t="s">
        <v>14</v>
      </c>
      <c r="AO3" s="925"/>
      <c r="AP3" s="925" t="s">
        <v>50</v>
      </c>
      <c r="AQ3" s="926"/>
      <c r="AR3" s="922" t="s">
        <v>302</v>
      </c>
      <c r="AS3" s="923"/>
      <c r="AT3" s="252"/>
      <c r="AU3" s="252"/>
      <c r="AV3" s="252"/>
      <c r="AW3" s="252"/>
      <c r="AX3" s="252"/>
    </row>
    <row r="4" spans="1:50" s="758" customFormat="1" ht="46.5" customHeight="1">
      <c r="A4" s="928"/>
      <c r="B4" s="755" t="s">
        <v>509</v>
      </c>
      <c r="C4" s="756" t="s">
        <v>510</v>
      </c>
      <c r="D4" s="755" t="s">
        <v>509</v>
      </c>
      <c r="E4" s="756" t="s">
        <v>510</v>
      </c>
      <c r="F4" s="755" t="s">
        <v>509</v>
      </c>
      <c r="G4" s="756" t="s">
        <v>510</v>
      </c>
      <c r="H4" s="755" t="s">
        <v>509</v>
      </c>
      <c r="I4" s="756" t="s">
        <v>510</v>
      </c>
      <c r="J4" s="755" t="s">
        <v>509</v>
      </c>
      <c r="K4" s="756" t="s">
        <v>510</v>
      </c>
      <c r="L4" s="755" t="s">
        <v>509</v>
      </c>
      <c r="M4" s="756" t="s">
        <v>510</v>
      </c>
      <c r="N4" s="755" t="s">
        <v>509</v>
      </c>
      <c r="O4" s="756" t="s">
        <v>510</v>
      </c>
      <c r="P4" s="755" t="s">
        <v>509</v>
      </c>
      <c r="Q4" s="756" t="s">
        <v>510</v>
      </c>
      <c r="R4" s="755" t="s">
        <v>509</v>
      </c>
      <c r="S4" s="756" t="s">
        <v>510</v>
      </c>
      <c r="T4" s="755" t="s">
        <v>509</v>
      </c>
      <c r="U4" s="756" t="s">
        <v>510</v>
      </c>
      <c r="V4" s="755" t="s">
        <v>509</v>
      </c>
      <c r="W4" s="756" t="s">
        <v>510</v>
      </c>
      <c r="X4" s="755" t="s">
        <v>509</v>
      </c>
      <c r="Y4" s="756" t="s">
        <v>510</v>
      </c>
      <c r="Z4" s="755" t="s">
        <v>509</v>
      </c>
      <c r="AA4" s="756" t="s">
        <v>510</v>
      </c>
      <c r="AB4" s="755" t="s">
        <v>509</v>
      </c>
      <c r="AC4" s="756" t="s">
        <v>510</v>
      </c>
      <c r="AD4" s="755" t="s">
        <v>509</v>
      </c>
      <c r="AE4" s="756" t="s">
        <v>510</v>
      </c>
      <c r="AF4" s="755" t="s">
        <v>509</v>
      </c>
      <c r="AG4" s="756" t="s">
        <v>510</v>
      </c>
      <c r="AH4" s="755" t="str">
        <f>$AF$4</f>
        <v xml:space="preserve"> June 2024</v>
      </c>
      <c r="AI4" s="756" t="str">
        <f>$AG$4</f>
        <v xml:space="preserve"> June 2023</v>
      </c>
      <c r="AJ4" s="755" t="str">
        <f>$AF$4</f>
        <v xml:space="preserve"> June 2024</v>
      </c>
      <c r="AK4" s="756" t="str">
        <f>$AG$4</f>
        <v xml:space="preserve"> June 2023</v>
      </c>
      <c r="AL4" s="755" t="str">
        <f>$AF$4</f>
        <v xml:space="preserve"> June 2024</v>
      </c>
      <c r="AM4" s="756" t="str">
        <f>$AG$4</f>
        <v xml:space="preserve"> June 2023</v>
      </c>
      <c r="AN4" s="755" t="str">
        <f>$AF$4</f>
        <v xml:space="preserve"> June 2024</v>
      </c>
      <c r="AO4" s="756" t="str">
        <f>$AG$4</f>
        <v xml:space="preserve"> June 2023</v>
      </c>
      <c r="AP4" s="755" t="str">
        <f>$AF$4</f>
        <v xml:space="preserve"> June 2024</v>
      </c>
      <c r="AQ4" s="756" t="str">
        <f>$AG$4</f>
        <v xml:space="preserve"> June 2023</v>
      </c>
      <c r="AR4" s="755" t="str">
        <f>$AF$4</f>
        <v xml:space="preserve"> June 2024</v>
      </c>
      <c r="AS4" s="755" t="str">
        <f>$AG$4</f>
        <v xml:space="preserve"> June 2023</v>
      </c>
      <c r="AT4" s="757"/>
      <c r="AU4" s="757"/>
      <c r="AV4" s="757"/>
      <c r="AW4" s="757"/>
      <c r="AX4" s="757"/>
    </row>
    <row r="5" spans="1:50" s="255" customFormat="1" ht="15.75">
      <c r="A5" s="546" t="s">
        <v>303</v>
      </c>
      <c r="B5" s="547"/>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6"/>
      <c r="AJ5" s="547"/>
      <c r="AK5" s="546"/>
      <c r="AL5" s="547"/>
      <c r="AM5" s="546"/>
      <c r="AN5" s="548"/>
      <c r="AO5" s="546"/>
      <c r="AP5" s="547"/>
      <c r="AQ5" s="546"/>
      <c r="AR5" s="549"/>
      <c r="AS5" s="564"/>
      <c r="AT5" s="252"/>
      <c r="AU5" s="252"/>
      <c r="AV5" s="252"/>
      <c r="AW5" s="252"/>
      <c r="AX5" s="252"/>
    </row>
    <row r="6" spans="1:50" s="253" customFormat="1" ht="15.75">
      <c r="A6" s="550" t="s">
        <v>304</v>
      </c>
      <c r="B6" s="551">
        <v>1.51623</v>
      </c>
      <c r="C6" s="552">
        <v>0.95686234999999997</v>
      </c>
      <c r="D6" s="551">
        <v>0</v>
      </c>
      <c r="E6" s="552">
        <v>1.139</v>
      </c>
      <c r="F6" s="551">
        <v>0</v>
      </c>
      <c r="G6" s="552">
        <v>0.63961000000000001</v>
      </c>
      <c r="H6" s="551">
        <v>1.09764939296883</v>
      </c>
      <c r="I6" s="552">
        <v>0.62387298323559404</v>
      </c>
      <c r="J6" s="551">
        <v>0.80723357318157896</v>
      </c>
      <c r="K6" s="552">
        <v>0.81136269976268294</v>
      </c>
      <c r="L6" s="551">
        <v>0</v>
      </c>
      <c r="M6" s="552">
        <v>0</v>
      </c>
      <c r="N6" s="551">
        <v>7.0108809999999995</v>
      </c>
      <c r="O6" s="552">
        <v>6.8390310000000003</v>
      </c>
      <c r="P6" s="551">
        <v>0</v>
      </c>
      <c r="Q6" s="553">
        <v>0</v>
      </c>
      <c r="R6" s="551">
        <v>7.03351927816</v>
      </c>
      <c r="S6" s="552">
        <v>8.3683700000000005</v>
      </c>
      <c r="T6" s="551">
        <v>0.50433163546999993</v>
      </c>
      <c r="U6" s="552">
        <v>9.0128194490000008E-2</v>
      </c>
      <c r="V6" s="551">
        <v>3.1853900000000097</v>
      </c>
      <c r="W6" s="552">
        <v>4.2261689999999996</v>
      </c>
      <c r="X6" s="551">
        <v>0.18852000000000002</v>
      </c>
      <c r="Y6" s="552">
        <v>0.34883999999999998</v>
      </c>
      <c r="Z6" s="551">
        <v>0</v>
      </c>
      <c r="AA6" s="552">
        <v>0.39647000000000004</v>
      </c>
      <c r="AB6" s="551">
        <v>0.80453200910490397</v>
      </c>
      <c r="AC6" s="552">
        <v>0.73215234141287788</v>
      </c>
      <c r="AD6" s="551">
        <v>0.10187187260885039</v>
      </c>
      <c r="AE6" s="552">
        <v>7.3024905515773203E-2</v>
      </c>
      <c r="AF6" s="551">
        <v>0.1703675773298006</v>
      </c>
      <c r="AG6" s="552">
        <v>0.19207098679168197</v>
      </c>
      <c r="AH6" s="551">
        <f t="shared" ref="AH6:AH22" si="0">B6+D6+F6</f>
        <v>1.51623</v>
      </c>
      <c r="AI6" s="552">
        <f t="shared" ref="AI6:AI22" si="1">C6+E6+G6</f>
        <v>2.7354723500000002</v>
      </c>
      <c r="AJ6" s="551">
        <f t="shared" ref="AJ6:AK10" si="2">H6+J6+L6+N6+P6</f>
        <v>8.9157639661504078</v>
      </c>
      <c r="AK6" s="552">
        <f t="shared" si="2"/>
        <v>8.2742666829982774</v>
      </c>
      <c r="AL6" s="551">
        <f t="shared" ref="AL6:AM10" si="3">R6+T6</f>
        <v>7.5378509136299998</v>
      </c>
      <c r="AM6" s="552">
        <f t="shared" si="3"/>
        <v>8.4584981944899997</v>
      </c>
      <c r="AN6" s="551">
        <f t="shared" ref="AN6:AO10" si="4">V6+X6+Z6</f>
        <v>3.3739100000000097</v>
      </c>
      <c r="AO6" s="552">
        <f t="shared" si="4"/>
        <v>4.9714789999999995</v>
      </c>
      <c r="AP6" s="551">
        <f t="shared" ref="AP6:AQ10" si="5">AB6+AD6+AF6</f>
        <v>1.0767714590435549</v>
      </c>
      <c r="AQ6" s="585">
        <f t="shared" si="5"/>
        <v>0.99724823372033311</v>
      </c>
      <c r="AR6" s="579">
        <f t="shared" ref="AR6:AS10" si="6">AH6+AJ6+AL6+AN6+AP6</f>
        <v>22.420526338823972</v>
      </c>
      <c r="AS6" s="592">
        <f t="shared" si="6"/>
        <v>25.436964461208611</v>
      </c>
      <c r="AT6" s="252"/>
      <c r="AU6" s="252"/>
      <c r="AV6" s="252"/>
      <c r="AW6" s="252"/>
      <c r="AX6" s="252"/>
    </row>
    <row r="7" spans="1:50">
      <c r="A7" s="256" t="s">
        <v>305</v>
      </c>
      <c r="B7" s="540">
        <v>1.51623</v>
      </c>
      <c r="C7" s="257">
        <v>0.95686234999999997</v>
      </c>
      <c r="D7" s="540">
        <v>0</v>
      </c>
      <c r="E7" s="257">
        <v>0</v>
      </c>
      <c r="F7" s="540">
        <v>0</v>
      </c>
      <c r="G7" s="257">
        <v>0</v>
      </c>
      <c r="H7" s="540">
        <v>1.0976493929688338</v>
      </c>
      <c r="I7" s="257">
        <v>0.62387298323559381</v>
      </c>
      <c r="J7" s="540">
        <v>0.80723357318157885</v>
      </c>
      <c r="K7" s="257">
        <v>0.81136269976268327</v>
      </c>
      <c r="L7" s="540">
        <v>0</v>
      </c>
      <c r="M7" s="257">
        <v>0</v>
      </c>
      <c r="N7" s="540">
        <v>0.54695307814752714</v>
      </c>
      <c r="O7" s="257">
        <v>0.71673451057873006</v>
      </c>
      <c r="P7" s="540">
        <v>0</v>
      </c>
      <c r="Q7" s="280">
        <v>0</v>
      </c>
      <c r="R7" s="540">
        <v>6.4885242742000004</v>
      </c>
      <c r="S7" s="257">
        <v>8.0304331865399998</v>
      </c>
      <c r="T7" s="540">
        <v>0</v>
      </c>
      <c r="U7" s="257">
        <v>0</v>
      </c>
      <c r="V7" s="540">
        <v>1.8188164604728825</v>
      </c>
      <c r="W7" s="257">
        <v>2.2383532186181005</v>
      </c>
      <c r="X7" s="540">
        <v>0</v>
      </c>
      <c r="Y7" s="257">
        <v>0</v>
      </c>
      <c r="Z7" s="540">
        <v>0</v>
      </c>
      <c r="AA7" s="257">
        <v>0</v>
      </c>
      <c r="AB7" s="540">
        <v>0.68686055780490374</v>
      </c>
      <c r="AC7" s="257">
        <v>0.64755058581287839</v>
      </c>
      <c r="AD7" s="540">
        <v>0.10187187260885033</v>
      </c>
      <c r="AE7" s="257">
        <v>7.3024905515773231E-2</v>
      </c>
      <c r="AF7" s="540">
        <v>0.17036757732980062</v>
      </c>
      <c r="AG7" s="257">
        <v>0.19206904891553642</v>
      </c>
      <c r="AH7" s="540">
        <f t="shared" si="0"/>
        <v>1.51623</v>
      </c>
      <c r="AI7" s="257">
        <f t="shared" si="1"/>
        <v>0.95686234999999997</v>
      </c>
      <c r="AJ7" s="540">
        <f t="shared" si="2"/>
        <v>2.4518360442979397</v>
      </c>
      <c r="AK7" s="257">
        <f t="shared" si="2"/>
        <v>2.1519701935770073</v>
      </c>
      <c r="AL7" s="540">
        <f t="shared" si="3"/>
        <v>6.4885242742000004</v>
      </c>
      <c r="AM7" s="257">
        <f t="shared" si="3"/>
        <v>8.0304331865399998</v>
      </c>
      <c r="AN7" s="540">
        <f t="shared" si="4"/>
        <v>1.8188164604728825</v>
      </c>
      <c r="AO7" s="257">
        <f t="shared" si="4"/>
        <v>2.2383532186181005</v>
      </c>
      <c r="AP7" s="540">
        <f t="shared" si="5"/>
        <v>0.95910000774355475</v>
      </c>
      <c r="AQ7" s="586">
        <f t="shared" si="5"/>
        <v>0.91264454024418806</v>
      </c>
      <c r="AR7" s="582">
        <f>AH7+AJ7+AL7+AN7+AP7</f>
        <v>13.234506786714379</v>
      </c>
      <c r="AS7" s="593">
        <f t="shared" si="6"/>
        <v>14.290263488979296</v>
      </c>
    </row>
    <row r="8" spans="1:50">
      <c r="A8" s="256" t="s">
        <v>306</v>
      </c>
      <c r="B8" s="540">
        <v>0</v>
      </c>
      <c r="C8" s="257">
        <v>0</v>
      </c>
      <c r="D8" s="540">
        <v>0</v>
      </c>
      <c r="E8" s="257">
        <v>1.139</v>
      </c>
      <c r="F8" s="540">
        <v>0</v>
      </c>
      <c r="G8" s="257">
        <v>0.63836937699999996</v>
      </c>
      <c r="H8" s="540">
        <v>0</v>
      </c>
      <c r="I8" s="257">
        <v>0</v>
      </c>
      <c r="J8" s="540">
        <v>0</v>
      </c>
      <c r="K8" s="257">
        <v>0</v>
      </c>
      <c r="L8" s="540">
        <v>0</v>
      </c>
      <c r="M8" s="257">
        <v>0</v>
      </c>
      <c r="N8" s="540">
        <v>0</v>
      </c>
      <c r="O8" s="257">
        <v>0</v>
      </c>
      <c r="P8" s="540">
        <v>0</v>
      </c>
      <c r="Q8" s="280">
        <v>0</v>
      </c>
      <c r="R8" s="540">
        <v>0.54499500395999989</v>
      </c>
      <c r="S8" s="257">
        <v>0.33781035688</v>
      </c>
      <c r="T8" s="540">
        <v>0</v>
      </c>
      <c r="U8" s="257">
        <v>0</v>
      </c>
      <c r="V8" s="540">
        <v>0.87103347522300012</v>
      </c>
      <c r="W8" s="257">
        <v>1.9878144029191058</v>
      </c>
      <c r="X8" s="540">
        <v>0.18852431911971082</v>
      </c>
      <c r="Y8" s="257">
        <v>0.34883971041307982</v>
      </c>
      <c r="Z8" s="540">
        <v>0</v>
      </c>
      <c r="AA8" s="257">
        <v>0</v>
      </c>
      <c r="AB8" s="540">
        <v>0</v>
      </c>
      <c r="AC8" s="257">
        <v>0</v>
      </c>
      <c r="AD8" s="572">
        <v>0</v>
      </c>
      <c r="AE8" s="279">
        <v>0</v>
      </c>
      <c r="AF8" s="540">
        <v>0</v>
      </c>
      <c r="AG8" s="257">
        <v>0</v>
      </c>
      <c r="AH8" s="540">
        <f t="shared" si="0"/>
        <v>0</v>
      </c>
      <c r="AI8" s="257">
        <f t="shared" si="1"/>
        <v>1.7773693769999999</v>
      </c>
      <c r="AJ8" s="540">
        <f t="shared" si="2"/>
        <v>0</v>
      </c>
      <c r="AK8" s="257">
        <f t="shared" si="2"/>
        <v>0</v>
      </c>
      <c r="AL8" s="540">
        <f t="shared" si="3"/>
        <v>0.54499500395999989</v>
      </c>
      <c r="AM8" s="257">
        <f t="shared" si="3"/>
        <v>0.33781035688</v>
      </c>
      <c r="AN8" s="540">
        <f t="shared" si="4"/>
        <v>1.059557794342711</v>
      </c>
      <c r="AO8" s="257">
        <f t="shared" si="4"/>
        <v>2.3366541133321856</v>
      </c>
      <c r="AP8" s="540">
        <f t="shared" si="5"/>
        <v>0</v>
      </c>
      <c r="AQ8" s="586">
        <f t="shared" si="5"/>
        <v>0</v>
      </c>
      <c r="AR8" s="583">
        <f t="shared" si="6"/>
        <v>1.604552798302711</v>
      </c>
      <c r="AS8" s="594">
        <f t="shared" si="6"/>
        <v>4.4518338472121854</v>
      </c>
    </row>
    <row r="9" spans="1:50">
      <c r="A9" s="256" t="s">
        <v>307</v>
      </c>
      <c r="B9" s="540">
        <v>0</v>
      </c>
      <c r="C9" s="257">
        <v>0</v>
      </c>
      <c r="D9" s="540">
        <v>0</v>
      </c>
      <c r="E9" s="257">
        <v>0</v>
      </c>
      <c r="F9" s="540">
        <v>0</v>
      </c>
      <c r="G9" s="257">
        <v>0</v>
      </c>
      <c r="H9" s="540">
        <v>0</v>
      </c>
      <c r="I9" s="257">
        <v>0</v>
      </c>
      <c r="J9" s="540">
        <v>0</v>
      </c>
      <c r="K9" s="257">
        <v>0</v>
      </c>
      <c r="L9" s="540">
        <v>0</v>
      </c>
      <c r="M9" s="257">
        <v>0</v>
      </c>
      <c r="N9" s="540">
        <v>5.6313933946798027</v>
      </c>
      <c r="O9" s="257">
        <v>5.1151634866304585</v>
      </c>
      <c r="P9" s="540">
        <v>0</v>
      </c>
      <c r="Q9" s="280">
        <v>0</v>
      </c>
      <c r="R9" s="540">
        <v>0</v>
      </c>
      <c r="S9" s="257">
        <v>0</v>
      </c>
      <c r="T9" s="540">
        <v>0.50433163546999993</v>
      </c>
      <c r="U9" s="257">
        <v>9.0128194490000008E-2</v>
      </c>
      <c r="V9" s="540">
        <v>0.49553767601911441</v>
      </c>
      <c r="W9" s="257">
        <v>0</v>
      </c>
      <c r="X9" s="540">
        <v>0</v>
      </c>
      <c r="Y9" s="257">
        <v>0</v>
      </c>
      <c r="Z9" s="540">
        <v>0</v>
      </c>
      <c r="AA9" s="257">
        <v>0.19685418398767884</v>
      </c>
      <c r="AB9" s="540">
        <v>0</v>
      </c>
      <c r="AC9" s="257">
        <v>0</v>
      </c>
      <c r="AD9" s="572">
        <v>0</v>
      </c>
      <c r="AE9" s="279">
        <v>0</v>
      </c>
      <c r="AF9" s="540">
        <v>0</v>
      </c>
      <c r="AG9" s="257">
        <v>0</v>
      </c>
      <c r="AH9" s="540">
        <f t="shared" si="0"/>
        <v>0</v>
      </c>
      <c r="AI9" s="257">
        <f t="shared" si="1"/>
        <v>0</v>
      </c>
      <c r="AJ9" s="540">
        <f t="shared" si="2"/>
        <v>5.6313933946798027</v>
      </c>
      <c r="AK9" s="257">
        <f t="shared" si="2"/>
        <v>5.1151634866304585</v>
      </c>
      <c r="AL9" s="540">
        <f t="shared" si="3"/>
        <v>0.50433163546999993</v>
      </c>
      <c r="AM9" s="257">
        <f t="shared" si="3"/>
        <v>9.0128194490000008E-2</v>
      </c>
      <c r="AN9" s="540">
        <f t="shared" si="4"/>
        <v>0.49553767601911441</v>
      </c>
      <c r="AO9" s="257">
        <f t="shared" si="4"/>
        <v>0.19685418398767884</v>
      </c>
      <c r="AP9" s="540">
        <f t="shared" si="5"/>
        <v>0</v>
      </c>
      <c r="AQ9" s="586">
        <f t="shared" si="5"/>
        <v>0</v>
      </c>
      <c r="AR9" s="583">
        <f t="shared" si="6"/>
        <v>6.6312627061689167</v>
      </c>
      <c r="AS9" s="594">
        <f t="shared" si="6"/>
        <v>5.4021458651081371</v>
      </c>
    </row>
    <row r="10" spans="1:50">
      <c r="A10" s="554" t="s">
        <v>308</v>
      </c>
      <c r="B10" s="555">
        <v>0</v>
      </c>
      <c r="C10" s="556">
        <v>0</v>
      </c>
      <c r="D10" s="555">
        <v>0</v>
      </c>
      <c r="E10" s="556">
        <v>0</v>
      </c>
      <c r="F10" s="555">
        <v>0</v>
      </c>
      <c r="G10" s="556">
        <v>0</v>
      </c>
      <c r="H10" s="555">
        <v>0</v>
      </c>
      <c r="I10" s="556">
        <v>0</v>
      </c>
      <c r="J10" s="555">
        <v>0</v>
      </c>
      <c r="K10" s="556">
        <v>0</v>
      </c>
      <c r="L10" s="555">
        <v>0</v>
      </c>
      <c r="M10" s="556">
        <v>0</v>
      </c>
      <c r="N10" s="555">
        <v>0.83253866235695417</v>
      </c>
      <c r="O10" s="556">
        <v>1.0071306542317553</v>
      </c>
      <c r="P10" s="555">
        <v>0</v>
      </c>
      <c r="Q10" s="557">
        <v>0</v>
      </c>
      <c r="R10" s="555">
        <v>0</v>
      </c>
      <c r="S10" s="556">
        <v>0</v>
      </c>
      <c r="T10" s="555">
        <v>0</v>
      </c>
      <c r="U10" s="556">
        <v>0</v>
      </c>
      <c r="V10" s="555">
        <v>0</v>
      </c>
      <c r="W10" s="556">
        <v>0</v>
      </c>
      <c r="X10" s="555">
        <v>0</v>
      </c>
      <c r="Y10" s="556">
        <v>0</v>
      </c>
      <c r="Z10" s="555">
        <v>0</v>
      </c>
      <c r="AA10" s="556">
        <v>0.19961698049775831</v>
      </c>
      <c r="AB10" s="555">
        <v>0.11767145129999999</v>
      </c>
      <c r="AC10" s="556">
        <v>8.4601755599999995E-2</v>
      </c>
      <c r="AD10" s="573">
        <v>0</v>
      </c>
      <c r="AE10" s="558">
        <v>0</v>
      </c>
      <c r="AF10" s="555">
        <v>0</v>
      </c>
      <c r="AG10" s="556">
        <v>0</v>
      </c>
      <c r="AH10" s="555">
        <f t="shared" si="0"/>
        <v>0</v>
      </c>
      <c r="AI10" s="556">
        <f t="shared" si="1"/>
        <v>0</v>
      </c>
      <c r="AJ10" s="555">
        <f t="shared" si="2"/>
        <v>0.83253866235695417</v>
      </c>
      <c r="AK10" s="556">
        <f>I10+K10+M10+O10+H10</f>
        <v>1.0071306542317553</v>
      </c>
      <c r="AL10" s="555">
        <f t="shared" si="3"/>
        <v>0</v>
      </c>
      <c r="AM10" s="556">
        <f t="shared" si="3"/>
        <v>0</v>
      </c>
      <c r="AN10" s="555">
        <f t="shared" si="4"/>
        <v>0</v>
      </c>
      <c r="AO10" s="556">
        <f t="shared" si="4"/>
        <v>0.19961698049775831</v>
      </c>
      <c r="AP10" s="555">
        <f t="shared" si="5"/>
        <v>0.11767145129999999</v>
      </c>
      <c r="AQ10" s="587">
        <f t="shared" si="5"/>
        <v>8.4601755599999995E-2</v>
      </c>
      <c r="AR10" s="580">
        <f t="shared" si="6"/>
        <v>0.95021011365695418</v>
      </c>
      <c r="AS10" s="595">
        <f>AI10+AK10+AM10+AO10+AH10</f>
        <v>1.2067476347295136</v>
      </c>
    </row>
    <row r="11" spans="1:50" s="253" customFormat="1" ht="15.75">
      <c r="A11" s="559" t="s">
        <v>309</v>
      </c>
      <c r="B11" s="560">
        <f t="shared" ref="B11:D11" si="7">SUM(B13:B15)</f>
        <v>9.5E-4</v>
      </c>
      <c r="C11" s="561">
        <f t="shared" ref="C11" si="8">SUM(C13:C15)</f>
        <v>1E-3</v>
      </c>
      <c r="D11" s="560">
        <f t="shared" si="7"/>
        <v>0</v>
      </c>
      <c r="E11" s="561">
        <f t="shared" ref="E11:AS11" si="9">SUM(E13:E15)</f>
        <v>0</v>
      </c>
      <c r="F11" s="560">
        <f t="shared" si="9"/>
        <v>0</v>
      </c>
      <c r="G11" s="561">
        <f t="shared" ref="G11" si="10">SUM(G13:G15)</f>
        <v>2.2000000000000001E-3</v>
      </c>
      <c r="H11" s="560">
        <f>SUM(H13:H15)</f>
        <v>1.348557175771</v>
      </c>
      <c r="I11" s="561">
        <f>SUM(I13:I15)</f>
        <v>2.1078078530454096</v>
      </c>
      <c r="J11" s="560">
        <f t="shared" si="9"/>
        <v>8.3244552578326123E-2</v>
      </c>
      <c r="K11" s="561">
        <f t="shared" ref="K11" si="11">SUM(K13:K15)</f>
        <v>6.428345219800001E-2</v>
      </c>
      <c r="L11" s="560">
        <f t="shared" si="9"/>
        <v>21.1119844359349</v>
      </c>
      <c r="M11" s="561">
        <f t="shared" ref="M11" si="12">SUM(M13:M15)</f>
        <v>13.214212140999996</v>
      </c>
      <c r="N11" s="560">
        <f t="shared" si="9"/>
        <v>5.075531999999999</v>
      </c>
      <c r="O11" s="561">
        <f t="shared" ref="O11" si="13">SUM(O13:O15)</f>
        <v>2.7549069999999984</v>
      </c>
      <c r="P11" s="560">
        <f t="shared" si="9"/>
        <v>0</v>
      </c>
      <c r="Q11" s="561">
        <f>SUM(H13:H15)</f>
        <v>1.348557175771</v>
      </c>
      <c r="R11" s="560">
        <f t="shared" si="9"/>
        <v>1.8722591352460003</v>
      </c>
      <c r="S11" s="561">
        <f t="shared" ref="S11" si="14">SUM(S13:S15)</f>
        <v>1.0899326392591946</v>
      </c>
      <c r="T11" s="560">
        <f t="shared" si="9"/>
        <v>1.0309059577999999</v>
      </c>
      <c r="U11" s="561">
        <f t="shared" ref="U11" si="15">SUM(U13:U15)</f>
        <v>1.2195730188138056</v>
      </c>
      <c r="V11" s="560">
        <f t="shared" si="9"/>
        <v>0.93277657427553085</v>
      </c>
      <c r="W11" s="561">
        <f t="shared" ref="W11" si="16">SUM(W13:W15)</f>
        <v>0.95229233769091826</v>
      </c>
      <c r="X11" s="560">
        <f t="shared" si="9"/>
        <v>3.9989056613406772E-2</v>
      </c>
      <c r="Y11" s="561">
        <f t="shared" ref="Y11" si="17">SUM(Y13:Y15)</f>
        <v>0</v>
      </c>
      <c r="Z11" s="560">
        <f t="shared" si="9"/>
        <v>0</v>
      </c>
      <c r="AA11" s="561">
        <f t="shared" ref="AA11" si="18">SUM(AA13:AA15)</f>
        <v>0</v>
      </c>
      <c r="AB11" s="560">
        <f t="shared" si="9"/>
        <v>0.45175975109527633</v>
      </c>
      <c r="AC11" s="561">
        <f t="shared" ref="AC11:AD11" si="19">SUM(AC13:AC15)</f>
        <v>0.31675548945926213</v>
      </c>
      <c r="AD11" s="560">
        <f t="shared" si="19"/>
        <v>0</v>
      </c>
      <c r="AE11" s="561">
        <f t="shared" ref="AE11:AG11" si="20">SUM(AE13:AE15)</f>
        <v>0</v>
      </c>
      <c r="AF11" s="560">
        <f t="shared" si="20"/>
        <v>0.20879106744424381</v>
      </c>
      <c r="AG11" s="561">
        <f t="shared" si="20"/>
        <v>0.22518625956252353</v>
      </c>
      <c r="AH11" s="560">
        <f t="shared" ref="AH11:AJ11" si="21">SUM(AH13:AH15)</f>
        <v>9.5E-4</v>
      </c>
      <c r="AI11" s="561">
        <f t="shared" si="21"/>
        <v>3.2000000000000002E-3</v>
      </c>
      <c r="AJ11" s="560">
        <f t="shared" si="21"/>
        <v>27.619318164284223</v>
      </c>
      <c r="AK11" s="561">
        <f t="shared" si="9"/>
        <v>19.489767622014405</v>
      </c>
      <c r="AL11" s="560">
        <f t="shared" si="9"/>
        <v>2.9031650930460002</v>
      </c>
      <c r="AM11" s="561">
        <f t="shared" si="9"/>
        <v>2.3095056580730002</v>
      </c>
      <c r="AN11" s="560">
        <f t="shared" si="9"/>
        <v>0.97276563088893764</v>
      </c>
      <c r="AO11" s="561">
        <f t="shared" si="9"/>
        <v>0.95229233769091826</v>
      </c>
      <c r="AP11" s="560">
        <f t="shared" si="9"/>
        <v>0.66055081853952013</v>
      </c>
      <c r="AQ11" s="588">
        <f>SUM(AH13:AH15)</f>
        <v>9.5E-4</v>
      </c>
      <c r="AR11" s="575">
        <f t="shared" si="9"/>
        <v>32.156749706758681</v>
      </c>
      <c r="AS11" s="596">
        <f t="shared" si="9"/>
        <v>22.755715617778321</v>
      </c>
      <c r="AT11" s="252"/>
      <c r="AU11" s="252"/>
      <c r="AV11" s="252"/>
      <c r="AW11" s="252"/>
      <c r="AX11" s="252"/>
    </row>
    <row r="12" spans="1:50" s="253" customFormat="1" ht="15.75">
      <c r="A12" s="562" t="s">
        <v>310</v>
      </c>
      <c r="B12" s="551">
        <f t="shared" ref="B12" si="22">SUM(B14:B15)</f>
        <v>9.5E-4</v>
      </c>
      <c r="C12" s="552">
        <f t="shared" ref="C12" si="23">SUM(C14:C15)</f>
        <v>1E-3</v>
      </c>
      <c r="D12" s="750">
        <f t="shared" ref="D12:AS12" si="24">SUM(D14:D15)</f>
        <v>0</v>
      </c>
      <c r="E12" s="552">
        <f t="shared" ref="E12" si="25">SUM(E14:E15)</f>
        <v>0</v>
      </c>
      <c r="F12" s="551">
        <f t="shared" si="24"/>
        <v>0</v>
      </c>
      <c r="G12" s="552">
        <f t="shared" ref="G12" si="26">SUM(G14:G15)</f>
        <v>2.2000000000000001E-3</v>
      </c>
      <c r="H12" s="551">
        <f t="shared" si="24"/>
        <v>1.348557175771</v>
      </c>
      <c r="I12" s="552">
        <f t="shared" ref="I12" si="27">SUM(I14:I15)</f>
        <v>2.1078078530454096</v>
      </c>
      <c r="J12" s="551">
        <f t="shared" si="24"/>
        <v>8.3244552578326123E-2</v>
      </c>
      <c r="K12" s="552">
        <f t="shared" ref="K12" si="28">SUM(K14:K15)</f>
        <v>6.428345219800001E-2</v>
      </c>
      <c r="L12" s="551">
        <f t="shared" si="24"/>
        <v>9.8946047969357576</v>
      </c>
      <c r="M12" s="552">
        <f t="shared" ref="M12" si="29">SUM(M14:M15)</f>
        <v>4.3070896799999936</v>
      </c>
      <c r="N12" s="551">
        <f t="shared" si="24"/>
        <v>4.7354903200003546</v>
      </c>
      <c r="O12" s="552">
        <f t="shared" ref="O12" si="30">SUM(O14:O15)</f>
        <v>2.5016000129999987</v>
      </c>
      <c r="P12" s="551">
        <f t="shared" si="24"/>
        <v>0</v>
      </c>
      <c r="Q12" s="552">
        <f>SUM(H14:H15)</f>
        <v>1.348557175771</v>
      </c>
      <c r="R12" s="551">
        <f t="shared" si="24"/>
        <v>1.8722591352460003</v>
      </c>
      <c r="S12" s="552">
        <f t="shared" ref="S12" si="31">SUM(S14:S15)</f>
        <v>1.0899326392591946</v>
      </c>
      <c r="T12" s="551">
        <f t="shared" si="24"/>
        <v>1.0309059577999999</v>
      </c>
      <c r="U12" s="552">
        <f t="shared" ref="U12" si="32">SUM(U14:U15)</f>
        <v>1.2195730188138056</v>
      </c>
      <c r="V12" s="551">
        <f t="shared" si="24"/>
        <v>0.93277657427553085</v>
      </c>
      <c r="W12" s="552">
        <f t="shared" ref="W12" si="33">SUM(W14:W15)</f>
        <v>0.95229233769091826</v>
      </c>
      <c r="X12" s="551">
        <f t="shared" si="24"/>
        <v>3.9989056613406772E-2</v>
      </c>
      <c r="Y12" s="552">
        <f t="shared" ref="Y12" si="34">SUM(Y14:Y15)</f>
        <v>0</v>
      </c>
      <c r="Z12" s="551">
        <f t="shared" si="24"/>
        <v>0</v>
      </c>
      <c r="AA12" s="552">
        <f t="shared" ref="AA12" si="35">SUM(AA14:AA15)</f>
        <v>0</v>
      </c>
      <c r="AB12" s="551">
        <f t="shared" si="24"/>
        <v>0.40242588059251583</v>
      </c>
      <c r="AC12" s="552">
        <f t="shared" ref="AC12:AD12" si="36">SUM(AC14:AC15)</f>
        <v>0.27379736546208377</v>
      </c>
      <c r="AD12" s="551">
        <f t="shared" si="36"/>
        <v>0</v>
      </c>
      <c r="AE12" s="552">
        <f t="shared" ref="AE12:AG12" si="37">SUM(AE14:AE15)</f>
        <v>0</v>
      </c>
      <c r="AF12" s="551">
        <f t="shared" si="37"/>
        <v>8.8638419682602221E-2</v>
      </c>
      <c r="AG12" s="552">
        <f t="shared" si="37"/>
        <v>0.10099802159667075</v>
      </c>
      <c r="AH12" s="551">
        <f t="shared" ref="AH12:AJ12" si="38">SUM(AH14:AH15)</f>
        <v>9.5E-4</v>
      </c>
      <c r="AI12" s="552">
        <f t="shared" si="38"/>
        <v>3.2000000000000002E-3</v>
      </c>
      <c r="AJ12" s="551">
        <f t="shared" si="38"/>
        <v>16.061896845285439</v>
      </c>
      <c r="AK12" s="552">
        <f t="shared" si="24"/>
        <v>10.329338174014403</v>
      </c>
      <c r="AL12" s="551">
        <f t="shared" si="24"/>
        <v>2.9031650930460002</v>
      </c>
      <c r="AM12" s="552">
        <f t="shared" si="24"/>
        <v>2.3095056580730002</v>
      </c>
      <c r="AN12" s="551">
        <f t="shared" si="24"/>
        <v>0.97276563088893764</v>
      </c>
      <c r="AO12" s="552">
        <f t="shared" si="24"/>
        <v>0.95229233769091826</v>
      </c>
      <c r="AP12" s="551">
        <f t="shared" si="24"/>
        <v>0.49106430027511805</v>
      </c>
      <c r="AQ12" s="585">
        <f>SUM(AH14:AH15)</f>
        <v>9.5E-4</v>
      </c>
      <c r="AR12" s="577">
        <f t="shared" si="24"/>
        <v>20.429841869495494</v>
      </c>
      <c r="AS12" s="597">
        <f t="shared" si="24"/>
        <v>13.595286169778319</v>
      </c>
      <c r="AT12" s="252"/>
      <c r="AU12" s="252"/>
      <c r="AV12" s="252"/>
      <c r="AW12" s="252"/>
      <c r="AX12" s="252"/>
    </row>
    <row r="13" spans="1:50">
      <c r="A13" s="256" t="s">
        <v>311</v>
      </c>
      <c r="B13" s="540">
        <v>0</v>
      </c>
      <c r="C13" s="257">
        <v>0</v>
      </c>
      <c r="D13" s="540">
        <v>0</v>
      </c>
      <c r="E13" s="257">
        <v>0</v>
      </c>
      <c r="F13" s="540">
        <v>0</v>
      </c>
      <c r="G13" s="257">
        <v>0</v>
      </c>
      <c r="H13" s="540">
        <v>0</v>
      </c>
      <c r="I13" s="257">
        <v>0</v>
      </c>
      <c r="J13" s="540">
        <v>0</v>
      </c>
      <c r="K13" s="257">
        <v>0</v>
      </c>
      <c r="L13" s="540">
        <v>11.217379638999144</v>
      </c>
      <c r="M13" s="257">
        <v>8.9071224610000019</v>
      </c>
      <c r="N13" s="540">
        <v>0.3400416799996443</v>
      </c>
      <c r="O13" s="257">
        <v>0.25330698700000004</v>
      </c>
      <c r="P13" s="540">
        <v>0</v>
      </c>
      <c r="Q13" s="257">
        <v>0</v>
      </c>
      <c r="R13" s="540">
        <v>0</v>
      </c>
      <c r="S13" s="257">
        <v>0</v>
      </c>
      <c r="T13" s="540">
        <v>0</v>
      </c>
      <c r="U13" s="257">
        <v>0</v>
      </c>
      <c r="V13" s="540">
        <v>0</v>
      </c>
      <c r="W13" s="257">
        <v>0</v>
      </c>
      <c r="X13" s="540">
        <v>0</v>
      </c>
      <c r="Y13" s="257">
        <v>0</v>
      </c>
      <c r="Z13" s="540">
        <v>0</v>
      </c>
      <c r="AA13" s="257">
        <v>0</v>
      </c>
      <c r="AB13" s="540">
        <v>4.9333870502760474E-2</v>
      </c>
      <c r="AC13" s="257">
        <v>4.2958123997178403E-2</v>
      </c>
      <c r="AD13" s="572">
        <v>0</v>
      </c>
      <c r="AE13" s="279">
        <v>0</v>
      </c>
      <c r="AF13" s="540">
        <v>0.12015264776164158</v>
      </c>
      <c r="AG13" s="257">
        <v>0.12418823796585277</v>
      </c>
      <c r="AH13" s="540">
        <f t="shared" si="0"/>
        <v>0</v>
      </c>
      <c r="AI13" s="257">
        <f t="shared" si="1"/>
        <v>0</v>
      </c>
      <c r="AJ13" s="540">
        <f t="shared" ref="AJ13:AJ15" si="39">H13+J13+L13+N13+P13</f>
        <v>11.557421318998788</v>
      </c>
      <c r="AK13" s="257">
        <f>I13+K13+M13+O13+H13</f>
        <v>9.1604294480000021</v>
      </c>
      <c r="AL13" s="540">
        <f t="shared" ref="AL13:AL14" si="40">R13+T13</f>
        <v>0</v>
      </c>
      <c r="AM13" s="257">
        <f t="shared" ref="AM13:AM14" si="41">S13+U13</f>
        <v>0</v>
      </c>
      <c r="AN13" s="540">
        <f t="shared" ref="AN13:AN15" si="42">V13+X13+Z13</f>
        <v>0</v>
      </c>
      <c r="AO13" s="257">
        <f t="shared" ref="AO13:AO15" si="43">W13+Y13+AA13</f>
        <v>0</v>
      </c>
      <c r="AP13" s="540">
        <f t="shared" ref="AP13:AP15" si="44">AB13+AD13+AF13</f>
        <v>0.16948651826440206</v>
      </c>
      <c r="AQ13" s="586">
        <f t="shared" ref="AQ13:AQ15" si="45">AC13+AE13+AG13</f>
        <v>0.16714636196303118</v>
      </c>
      <c r="AR13" s="582">
        <f t="shared" ref="AR13:AR16" si="46">AH13+AJ13+AL13+AN13+AP13</f>
        <v>11.726907837263189</v>
      </c>
      <c r="AS13" s="593">
        <f>AI13+AK13+AM13+AO13+AH13</f>
        <v>9.1604294480000021</v>
      </c>
    </row>
    <row r="14" spans="1:50">
      <c r="A14" s="256" t="s">
        <v>312</v>
      </c>
      <c r="B14" s="540">
        <v>0</v>
      </c>
      <c r="C14" s="257">
        <v>0</v>
      </c>
      <c r="D14" s="540">
        <v>0</v>
      </c>
      <c r="E14" s="257">
        <v>0</v>
      </c>
      <c r="F14" s="540">
        <v>0</v>
      </c>
      <c r="G14" s="257">
        <v>0</v>
      </c>
      <c r="H14" s="540">
        <v>0.34943999999999981</v>
      </c>
      <c r="I14" s="257">
        <v>1.4768438663262036</v>
      </c>
      <c r="J14" s="540">
        <v>0</v>
      </c>
      <c r="K14" s="257">
        <v>0</v>
      </c>
      <c r="L14" s="540">
        <v>3.5157518000007575</v>
      </c>
      <c r="M14" s="257">
        <v>3.4987914819999939</v>
      </c>
      <c r="N14" s="540">
        <v>3.775950654877306E-2</v>
      </c>
      <c r="O14" s="257">
        <v>8.6593848469052312E-2</v>
      </c>
      <c r="P14" s="540">
        <v>0</v>
      </c>
      <c r="Q14" s="257">
        <v>0</v>
      </c>
      <c r="R14" s="540">
        <v>0.69544695463999984</v>
      </c>
      <c r="S14" s="257">
        <v>0.33421070618536747</v>
      </c>
      <c r="T14" s="540">
        <v>0.49494683540000001</v>
      </c>
      <c r="U14" s="257">
        <v>0.70458795179463252</v>
      </c>
      <c r="V14" s="540">
        <v>0</v>
      </c>
      <c r="W14" s="257">
        <v>0</v>
      </c>
      <c r="X14" s="540">
        <v>0</v>
      </c>
      <c r="Y14" s="257">
        <v>0</v>
      </c>
      <c r="Z14" s="540">
        <v>0</v>
      </c>
      <c r="AA14" s="257">
        <v>0</v>
      </c>
      <c r="AB14" s="540">
        <v>3.8090488000000006E-2</v>
      </c>
      <c r="AC14" s="257">
        <v>2.7913016486169569E-2</v>
      </c>
      <c r="AD14" s="572">
        <v>0</v>
      </c>
      <c r="AE14" s="279">
        <v>0</v>
      </c>
      <c r="AF14" s="540">
        <v>1.8345600000000063E-2</v>
      </c>
      <c r="AG14" s="257">
        <v>0</v>
      </c>
      <c r="AH14" s="540">
        <f t="shared" si="0"/>
        <v>0</v>
      </c>
      <c r="AI14" s="257">
        <f t="shared" si="1"/>
        <v>0</v>
      </c>
      <c r="AJ14" s="540">
        <f t="shared" si="39"/>
        <v>3.9029513065495305</v>
      </c>
      <c r="AK14" s="257">
        <f>I14+K14+M14+O14+H14</f>
        <v>5.4116691967952493</v>
      </c>
      <c r="AL14" s="540">
        <f t="shared" si="40"/>
        <v>1.1903937900399999</v>
      </c>
      <c r="AM14" s="257">
        <f t="shared" si="41"/>
        <v>1.0387986579799999</v>
      </c>
      <c r="AN14" s="540">
        <f t="shared" si="42"/>
        <v>0</v>
      </c>
      <c r="AO14" s="257">
        <f t="shared" si="43"/>
        <v>0</v>
      </c>
      <c r="AP14" s="540">
        <f t="shared" si="44"/>
        <v>5.6436088000000065E-2</v>
      </c>
      <c r="AQ14" s="586">
        <f t="shared" si="45"/>
        <v>2.7913016486169569E-2</v>
      </c>
      <c r="AR14" s="583">
        <f t="shared" si="46"/>
        <v>5.1497811845895303</v>
      </c>
      <c r="AS14" s="594">
        <f>AI14+AK14+AM14+AO14+AH14</f>
        <v>6.4504678547752494</v>
      </c>
    </row>
    <row r="15" spans="1:50">
      <c r="A15" s="554" t="s">
        <v>313</v>
      </c>
      <c r="B15" s="555">
        <v>9.5E-4</v>
      </c>
      <c r="C15" s="556">
        <v>1E-3</v>
      </c>
      <c r="D15" s="555">
        <v>0</v>
      </c>
      <c r="E15" s="556">
        <v>0</v>
      </c>
      <c r="F15" s="555">
        <v>0</v>
      </c>
      <c r="G15" s="556">
        <v>2.2000000000000001E-3</v>
      </c>
      <c r="H15" s="555">
        <v>0.99911717577100012</v>
      </c>
      <c r="I15" s="556">
        <v>0.63096398671920617</v>
      </c>
      <c r="J15" s="555">
        <v>8.3244552578326123E-2</v>
      </c>
      <c r="K15" s="556">
        <v>6.428345219800001E-2</v>
      </c>
      <c r="L15" s="555">
        <v>6.3788529969349996</v>
      </c>
      <c r="M15" s="556">
        <v>0.8082981979999998</v>
      </c>
      <c r="N15" s="555">
        <v>4.6977308134515816</v>
      </c>
      <c r="O15" s="556">
        <v>2.4150061645309462</v>
      </c>
      <c r="P15" s="555">
        <v>0</v>
      </c>
      <c r="Q15" s="556">
        <v>0</v>
      </c>
      <c r="R15" s="555">
        <v>1.1768121806060003</v>
      </c>
      <c r="S15" s="556">
        <v>0.75572193307382707</v>
      </c>
      <c r="T15" s="555">
        <v>0.53595912239999999</v>
      </c>
      <c r="U15" s="556">
        <v>0.51498506701917302</v>
      </c>
      <c r="V15" s="555">
        <v>0.93277657427553085</v>
      </c>
      <c r="W15" s="556">
        <v>0.95229233769091826</v>
      </c>
      <c r="X15" s="555">
        <v>3.9989056613406772E-2</v>
      </c>
      <c r="Y15" s="556">
        <v>0</v>
      </c>
      <c r="Z15" s="555">
        <v>0</v>
      </c>
      <c r="AA15" s="556">
        <v>0</v>
      </c>
      <c r="AB15" s="555">
        <v>0.36433539259251585</v>
      </c>
      <c r="AC15" s="556">
        <v>0.24588434897591419</v>
      </c>
      <c r="AD15" s="573">
        <v>0</v>
      </c>
      <c r="AE15" s="558">
        <v>0</v>
      </c>
      <c r="AF15" s="555">
        <v>7.0292819682602162E-2</v>
      </c>
      <c r="AG15" s="556">
        <v>0.10099802159667075</v>
      </c>
      <c r="AH15" s="555">
        <f t="shared" si="0"/>
        <v>9.5E-4</v>
      </c>
      <c r="AI15" s="556">
        <f t="shared" si="1"/>
        <v>3.2000000000000002E-3</v>
      </c>
      <c r="AJ15" s="555">
        <f t="shared" si="39"/>
        <v>12.158945538735907</v>
      </c>
      <c r="AK15" s="556">
        <f>I15+K15+M15+O15+H15</f>
        <v>4.9176689772191526</v>
      </c>
      <c r="AL15" s="555">
        <f t="shared" ref="AL15:AM16" si="47">R15+T15</f>
        <v>1.7127713030060003</v>
      </c>
      <c r="AM15" s="556">
        <f t="shared" si="47"/>
        <v>1.2707070000930001</v>
      </c>
      <c r="AN15" s="555">
        <f t="shared" si="42"/>
        <v>0.97276563088893764</v>
      </c>
      <c r="AO15" s="556">
        <f t="shared" si="43"/>
        <v>0.95229233769091826</v>
      </c>
      <c r="AP15" s="555">
        <f t="shared" si="44"/>
        <v>0.434628212275118</v>
      </c>
      <c r="AQ15" s="587">
        <f t="shared" si="45"/>
        <v>0.34688237057258492</v>
      </c>
      <c r="AR15" s="580">
        <f t="shared" si="46"/>
        <v>15.280060684905964</v>
      </c>
      <c r="AS15" s="595">
        <f>AI15+AK15+AM15+AO15+AH15</f>
        <v>7.1448183150030697</v>
      </c>
    </row>
    <row r="16" spans="1:50" s="253" customFormat="1" ht="15.75">
      <c r="A16" s="566" t="s">
        <v>314</v>
      </c>
      <c r="B16" s="570">
        <v>0</v>
      </c>
      <c r="C16" s="566">
        <v>0</v>
      </c>
      <c r="D16" s="570">
        <v>0</v>
      </c>
      <c r="E16" s="566">
        <v>0</v>
      </c>
      <c r="F16" s="570">
        <v>0</v>
      </c>
      <c r="G16" s="566">
        <v>0</v>
      </c>
      <c r="H16" s="570">
        <v>0</v>
      </c>
      <c r="I16" s="566">
        <v>0</v>
      </c>
      <c r="J16" s="570">
        <v>0</v>
      </c>
      <c r="K16" s="566">
        <v>0</v>
      </c>
      <c r="L16" s="570">
        <v>0</v>
      </c>
      <c r="M16" s="566">
        <v>0</v>
      </c>
      <c r="N16" s="567">
        <v>0</v>
      </c>
      <c r="O16" s="568">
        <v>0</v>
      </c>
      <c r="P16" s="570">
        <v>0</v>
      </c>
      <c r="Q16" s="568">
        <v>0</v>
      </c>
      <c r="R16" s="567">
        <v>8.9678276651999997E-2</v>
      </c>
      <c r="S16" s="568">
        <v>7.5948232481000008E-2</v>
      </c>
      <c r="T16" s="567">
        <v>3.2232319999999999E-3</v>
      </c>
      <c r="U16" s="568">
        <v>9.2542526999999991E-4</v>
      </c>
      <c r="V16" s="570">
        <v>0</v>
      </c>
      <c r="W16" s="566">
        <v>0</v>
      </c>
      <c r="X16" s="570">
        <v>0</v>
      </c>
      <c r="Y16" s="566">
        <v>0</v>
      </c>
      <c r="Z16" s="570">
        <v>0</v>
      </c>
      <c r="AA16" s="566">
        <v>0</v>
      </c>
      <c r="AB16" s="570">
        <v>0</v>
      </c>
      <c r="AC16" s="566">
        <v>0</v>
      </c>
      <c r="AD16" s="574">
        <v>0</v>
      </c>
      <c r="AE16" s="569">
        <v>0</v>
      </c>
      <c r="AF16" s="570">
        <v>0</v>
      </c>
      <c r="AG16" s="566">
        <v>0</v>
      </c>
      <c r="AH16" s="570">
        <f t="shared" si="0"/>
        <v>0</v>
      </c>
      <c r="AI16" s="566">
        <f t="shared" si="1"/>
        <v>0</v>
      </c>
      <c r="AJ16" s="570">
        <f t="shared" ref="AJ16" si="48">H16+J16+L16+N16+P16</f>
        <v>0</v>
      </c>
      <c r="AK16" s="566">
        <f>I16+K16+M16+O16+H16</f>
        <v>0</v>
      </c>
      <c r="AL16" s="567">
        <f t="shared" si="47"/>
        <v>9.2901508652000003E-2</v>
      </c>
      <c r="AM16" s="568">
        <f t="shared" si="47"/>
        <v>7.687365775100001E-2</v>
      </c>
      <c r="AN16" s="570"/>
      <c r="AO16" s="566"/>
      <c r="AP16" s="570"/>
      <c r="AQ16" s="589"/>
      <c r="AR16" s="576">
        <f t="shared" si="46"/>
        <v>9.2901508652000003E-2</v>
      </c>
      <c r="AS16" s="598">
        <f>AI16+AK16+AM16+AO16+AH16</f>
        <v>7.687365775100001E-2</v>
      </c>
      <c r="AT16" s="252"/>
      <c r="AU16" s="252"/>
      <c r="AV16" s="252"/>
      <c r="AW16" s="252"/>
      <c r="AX16" s="252"/>
    </row>
    <row r="17" spans="1:50" s="253" customFormat="1" ht="15.75">
      <c r="A17" s="566" t="s">
        <v>315</v>
      </c>
      <c r="B17" s="567">
        <f t="shared" ref="B17:D17" si="49">SUM(B19:B22)</f>
        <v>1.51718</v>
      </c>
      <c r="C17" s="568">
        <f t="shared" ref="C17" si="50">SUM(C19:C22)</f>
        <v>0.95786234999999997</v>
      </c>
      <c r="D17" s="567">
        <f t="shared" si="49"/>
        <v>0</v>
      </c>
      <c r="E17" s="568">
        <f t="shared" ref="E17:AS17" si="51">SUM(E19:E22)</f>
        <v>1.139</v>
      </c>
      <c r="F17" s="567">
        <f t="shared" si="51"/>
        <v>0</v>
      </c>
      <c r="G17" s="568">
        <f t="shared" ref="G17" si="52">SUM(G19:G22)</f>
        <v>0.64076937700000003</v>
      </c>
      <c r="H17" s="567">
        <f t="shared" si="51"/>
        <v>2.4462065687393557</v>
      </c>
      <c r="I17" s="568">
        <f t="shared" ref="I17" si="53">SUM(I19:I22)</f>
        <v>2.7316808362809999</v>
      </c>
      <c r="J17" s="567">
        <f t="shared" si="51"/>
        <v>0.89047812575990504</v>
      </c>
      <c r="K17" s="568">
        <f t="shared" ref="K17" si="54">SUM(K19:K22)</f>
        <v>0.87564615196068329</v>
      </c>
      <c r="L17" s="567">
        <f t="shared" si="51"/>
        <v>21.111984435934797</v>
      </c>
      <c r="M17" s="568">
        <f t="shared" ref="M17" si="55">SUM(M19:M22)</f>
        <v>13.214212140999996</v>
      </c>
      <c r="N17" s="567">
        <f t="shared" si="51"/>
        <v>12.086414</v>
      </c>
      <c r="O17" s="568">
        <f t="shared" ref="O17" si="56">SUM(O19:O22)</f>
        <v>9.5939290000000028</v>
      </c>
      <c r="P17" s="571">
        <f t="shared" si="51"/>
        <v>0</v>
      </c>
      <c r="Q17" s="568">
        <f>SUM(H19:Q22)</f>
        <v>62.950551259675741</v>
      </c>
      <c r="R17" s="567">
        <f t="shared" si="51"/>
        <v>8.8160778634260009</v>
      </c>
      <c r="S17" s="568">
        <f t="shared" ref="S17" si="57">SUM(S19:S22)</f>
        <v>9.3821993748601944</v>
      </c>
      <c r="T17" s="567">
        <f t="shared" si="51"/>
        <v>1.5384427575999999</v>
      </c>
      <c r="U17" s="568">
        <f t="shared" ref="U17" si="58">SUM(U19:U22)</f>
        <v>1.3111355595438057</v>
      </c>
      <c r="V17" s="567">
        <f t="shared" si="51"/>
        <v>4.1181641859905289</v>
      </c>
      <c r="W17" s="568">
        <f t="shared" ref="W17" si="59">SUM(W19:W22)</f>
        <v>5.1784599592281246</v>
      </c>
      <c r="X17" s="567">
        <f t="shared" si="51"/>
        <v>0.22851337573311761</v>
      </c>
      <c r="Y17" s="568">
        <f t="shared" ref="Y17" si="60">SUM(Y19:Y22)</f>
        <v>0.34883971041307982</v>
      </c>
      <c r="Z17" s="567">
        <f t="shared" si="51"/>
        <v>0</v>
      </c>
      <c r="AA17" s="568">
        <f t="shared" ref="AA17:AP17" si="61">SUM(AA19:AA22)</f>
        <v>0.39647116448543718</v>
      </c>
      <c r="AB17" s="567">
        <f t="shared" si="61"/>
        <v>1.2562917602001797</v>
      </c>
      <c r="AC17" s="568">
        <f t="shared" si="61"/>
        <v>1.0488627239045838</v>
      </c>
      <c r="AD17" s="567">
        <f t="shared" si="61"/>
        <v>0.10187187260885033</v>
      </c>
      <c r="AE17" s="568">
        <f t="shared" si="61"/>
        <v>7.3024905515773231E-2</v>
      </c>
      <c r="AF17" s="567">
        <f t="shared" si="61"/>
        <v>0.37915864477404437</v>
      </c>
      <c r="AG17" s="568">
        <f t="shared" si="61"/>
        <v>0.41726563000466471</v>
      </c>
      <c r="AH17" s="567">
        <f t="shared" si="61"/>
        <v>1.51718</v>
      </c>
      <c r="AI17" s="568">
        <f t="shared" si="61"/>
        <v>2.7376317270000001</v>
      </c>
      <c r="AJ17" s="567">
        <f t="shared" si="61"/>
        <v>36.53508313043406</v>
      </c>
      <c r="AK17" s="568">
        <f t="shared" si="61"/>
        <v>26.415468129241681</v>
      </c>
      <c r="AL17" s="567">
        <f t="shared" si="61"/>
        <v>10.354520621025999</v>
      </c>
      <c r="AM17" s="568">
        <f t="shared" si="61"/>
        <v>10.693334934404</v>
      </c>
      <c r="AN17" s="567">
        <f t="shared" si="61"/>
        <v>4.3466775617236468</v>
      </c>
      <c r="AO17" s="568">
        <f t="shared" si="61"/>
        <v>5.9237708341266417</v>
      </c>
      <c r="AP17" s="567">
        <f t="shared" si="61"/>
        <v>1.7373222775830746</v>
      </c>
      <c r="AQ17" s="590">
        <f>SUM(AH19:AQ22)</f>
        <v>101.80014247496415</v>
      </c>
      <c r="AR17" s="575">
        <f t="shared" si="51"/>
        <v>54.490783590766775</v>
      </c>
      <c r="AS17" s="596">
        <f t="shared" si="51"/>
        <v>48.162925910751454</v>
      </c>
      <c r="AT17" s="252"/>
      <c r="AU17" s="252"/>
      <c r="AV17" s="252"/>
      <c r="AW17" s="252"/>
      <c r="AX17" s="252"/>
    </row>
    <row r="18" spans="1:50" s="253" customFormat="1" ht="15.75">
      <c r="A18" s="566" t="s">
        <v>316</v>
      </c>
      <c r="B18" s="567">
        <f t="shared" ref="B18:D18" si="62">SUM(B19:B21)</f>
        <v>1.51718</v>
      </c>
      <c r="C18" s="568">
        <f t="shared" si="62"/>
        <v>0.95786234999999997</v>
      </c>
      <c r="D18" s="567">
        <f t="shared" si="62"/>
        <v>0</v>
      </c>
      <c r="E18" s="568">
        <f t="shared" ref="E18:AS18" si="63">SUM(E19:E21)</f>
        <v>1.139</v>
      </c>
      <c r="F18" s="567">
        <f t="shared" si="63"/>
        <v>0</v>
      </c>
      <c r="G18" s="568">
        <f t="shared" si="63"/>
        <v>0.64076937700000003</v>
      </c>
      <c r="H18" s="567">
        <f t="shared" si="63"/>
        <v>4.842656873935583E-2</v>
      </c>
      <c r="I18" s="568">
        <f t="shared" ref="I18" si="64">SUM(I19:I21)</f>
        <v>0.10860083628099999</v>
      </c>
      <c r="J18" s="567">
        <f t="shared" si="63"/>
        <v>0.6174541257599051</v>
      </c>
      <c r="K18" s="568">
        <f t="shared" ref="K18" si="65">SUM(K19:K21)</f>
        <v>0.61500615196068331</v>
      </c>
      <c r="L18" s="567">
        <f t="shared" si="63"/>
        <v>20.771942755935154</v>
      </c>
      <c r="M18" s="568">
        <f t="shared" ref="M18" si="66">SUM(M19:M21)</f>
        <v>12.960905153999995</v>
      </c>
      <c r="N18" s="567">
        <f t="shared" si="63"/>
        <v>3.5398383610008559</v>
      </c>
      <c r="O18" s="568">
        <f t="shared" ref="O18" si="67">SUM(O19:O21)</f>
        <v>3.5705265389999998</v>
      </c>
      <c r="P18" s="567">
        <f t="shared" si="63"/>
        <v>0</v>
      </c>
      <c r="Q18" s="568">
        <f>SUM(H19:Q21)</f>
        <v>42.232700492676948</v>
      </c>
      <c r="R18" s="567">
        <f t="shared" si="63"/>
        <v>8.8160778634260009</v>
      </c>
      <c r="S18" s="568">
        <f t="shared" ref="S18" si="68">SUM(S19:S21)</f>
        <v>9.3821993748601944</v>
      </c>
      <c r="T18" s="567">
        <f t="shared" si="63"/>
        <v>1.5384427575999999</v>
      </c>
      <c r="U18" s="568">
        <f t="shared" ref="U18" si="69">SUM(U19:U21)</f>
        <v>1.3111355595438057</v>
      </c>
      <c r="V18" s="567">
        <f t="shared" si="63"/>
        <v>4.1181641859905289</v>
      </c>
      <c r="W18" s="568">
        <f t="shared" ref="W18" si="70">SUM(W19:W21)</f>
        <v>5.1784599592281246</v>
      </c>
      <c r="X18" s="567">
        <f t="shared" si="63"/>
        <v>0.22851337573311761</v>
      </c>
      <c r="Y18" s="568">
        <f t="shared" ref="Y18" si="71">SUM(Y19:Y21)</f>
        <v>0.34883971041307982</v>
      </c>
      <c r="Z18" s="567">
        <f t="shared" si="63"/>
        <v>0</v>
      </c>
      <c r="AA18" s="568">
        <f t="shared" ref="AA18" si="72">SUM(AA19:AA21)</f>
        <v>0.39647116448543718</v>
      </c>
      <c r="AB18" s="567">
        <f t="shared" si="63"/>
        <v>1.2069578896974194</v>
      </c>
      <c r="AC18" s="568">
        <f t="shared" ref="AC18:AD18" si="73">SUM(AC19:AC21)</f>
        <v>1.0209497074184142</v>
      </c>
      <c r="AD18" s="567">
        <f t="shared" si="73"/>
        <v>0.10187187260885033</v>
      </c>
      <c r="AE18" s="568">
        <f t="shared" ref="AE18:AG18" si="74">SUM(AE19:AE21)</f>
        <v>7.3024905515773231E-2</v>
      </c>
      <c r="AF18" s="567">
        <f t="shared" si="74"/>
        <v>0.25900599701240279</v>
      </c>
      <c r="AG18" s="568">
        <f t="shared" si="74"/>
        <v>0.29307739203881195</v>
      </c>
      <c r="AH18" s="567">
        <f t="shared" si="63"/>
        <v>1.51718</v>
      </c>
      <c r="AI18" s="568">
        <f t="shared" si="63"/>
        <v>2.7376317270000001</v>
      </c>
      <c r="AJ18" s="567">
        <f t="shared" si="63"/>
        <v>24.977661811435269</v>
      </c>
      <c r="AK18" s="568">
        <f t="shared" si="63"/>
        <v>17.255038681241679</v>
      </c>
      <c r="AL18" s="567">
        <f t="shared" si="63"/>
        <v>10.354520621025999</v>
      </c>
      <c r="AM18" s="568">
        <f t="shared" si="63"/>
        <v>10.693334934404</v>
      </c>
      <c r="AN18" s="567">
        <f t="shared" si="63"/>
        <v>4.3466775617236468</v>
      </c>
      <c r="AO18" s="568">
        <f t="shared" si="63"/>
        <v>5.9237708341266417</v>
      </c>
      <c r="AP18" s="567">
        <f t="shared" si="63"/>
        <v>1.5678357593186725</v>
      </c>
      <c r="AQ18" s="590">
        <f>SUM(AH19:AQ21)</f>
        <v>80.760703935248927</v>
      </c>
      <c r="AR18" s="577">
        <f t="shared" si="63"/>
        <v>42.763875753503584</v>
      </c>
      <c r="AS18" s="597">
        <f t="shared" si="63"/>
        <v>38.850395208299432</v>
      </c>
      <c r="AT18" s="766"/>
      <c r="AU18" s="766">
        <f t="shared" ref="AU18:AU22" si="75">AS18-AO18-E17-G17</f>
        <v>31.146854997172788</v>
      </c>
      <c r="AV18" s="252"/>
      <c r="AW18" s="252"/>
      <c r="AX18" s="252"/>
    </row>
    <row r="19" spans="1:50">
      <c r="A19" s="256" t="s">
        <v>317</v>
      </c>
      <c r="B19" s="540">
        <v>1.51718</v>
      </c>
      <c r="C19" s="257">
        <v>0.95786234999999997</v>
      </c>
      <c r="D19" s="540">
        <v>0</v>
      </c>
      <c r="E19" s="257">
        <v>1.139</v>
      </c>
      <c r="F19" s="540">
        <v>0</v>
      </c>
      <c r="G19" s="257">
        <v>0.64076937700000003</v>
      </c>
      <c r="H19" s="540">
        <v>0</v>
      </c>
      <c r="I19" s="257">
        <v>0</v>
      </c>
      <c r="J19" s="540">
        <v>0.56506350112890502</v>
      </c>
      <c r="K19" s="257">
        <v>0.56691212136877334</v>
      </c>
      <c r="L19" s="540">
        <v>0</v>
      </c>
      <c r="M19" s="257">
        <v>0</v>
      </c>
      <c r="N19" s="540">
        <v>2.6999738501918635</v>
      </c>
      <c r="O19" s="257">
        <v>2.8302003363112349</v>
      </c>
      <c r="P19" s="540">
        <v>0</v>
      </c>
      <c r="Q19" s="257">
        <v>0</v>
      </c>
      <c r="R19" s="540">
        <v>4.8530530777400003</v>
      </c>
      <c r="S19" s="257">
        <v>4.9118107096300001</v>
      </c>
      <c r="T19" s="540">
        <v>1.2789917077999999</v>
      </c>
      <c r="U19" s="257">
        <v>1.2640923726999997</v>
      </c>
      <c r="V19" s="540">
        <v>1.9785528054365982</v>
      </c>
      <c r="W19" s="257">
        <v>2.3704661227294697</v>
      </c>
      <c r="X19" s="540">
        <v>0.22165160057311761</v>
      </c>
      <c r="Y19" s="257">
        <v>0.30666879826914684</v>
      </c>
      <c r="Z19" s="540">
        <v>0</v>
      </c>
      <c r="AA19" s="257">
        <v>0</v>
      </c>
      <c r="AB19" s="540">
        <v>0.78046617699999998</v>
      </c>
      <c r="AC19" s="257">
        <v>0.53666047773011738</v>
      </c>
      <c r="AD19" s="540">
        <v>0.10187187260885033</v>
      </c>
      <c r="AE19" s="257">
        <v>7.3024905515773231E-2</v>
      </c>
      <c r="AF19" s="540">
        <v>5.4355188999999741E-2</v>
      </c>
      <c r="AG19" s="257">
        <v>5.3927590199999799E-2</v>
      </c>
      <c r="AH19" s="540">
        <f t="shared" si="0"/>
        <v>1.51718</v>
      </c>
      <c r="AI19" s="257">
        <f t="shared" si="1"/>
        <v>2.7376317270000001</v>
      </c>
      <c r="AJ19" s="540">
        <f t="shared" ref="AJ19:AJ22" si="76">H19+J19+L19+N19+P19</f>
        <v>3.2650373513207684</v>
      </c>
      <c r="AK19" s="257">
        <f>I19+K19+M19+O19+H19</f>
        <v>3.3971124576800085</v>
      </c>
      <c r="AL19" s="540">
        <f t="shared" ref="AL19:AL22" si="77">R19+T19</f>
        <v>6.1320447855399998</v>
      </c>
      <c r="AM19" s="257">
        <f t="shared" ref="AM19:AM22" si="78">S19+U19</f>
        <v>6.1759030823299996</v>
      </c>
      <c r="AN19" s="540">
        <f t="shared" ref="AN19:AN21" si="79">V19+X19+Z19</f>
        <v>2.2002044060097159</v>
      </c>
      <c r="AO19" s="257">
        <f t="shared" ref="AO19:AO22" si="80">W19+Y19+AA19</f>
        <v>2.6771349209986166</v>
      </c>
      <c r="AP19" s="540">
        <f t="shared" ref="AP19:AP23" si="81">AB19+AD19+AF19</f>
        <v>0.93669323860885001</v>
      </c>
      <c r="AQ19" s="586">
        <f t="shared" ref="AQ19:AQ23" si="82">AC19+AE19+AG19</f>
        <v>0.66361297344589043</v>
      </c>
      <c r="AR19" s="582">
        <f t="shared" ref="AR19:AR22" si="83">AH19+AJ19+AL19+AN19+AP19</f>
        <v>14.051159781479333</v>
      </c>
      <c r="AS19" s="593">
        <f>AI19+AK19+AM19+AO19+AH19</f>
        <v>16.504962188008626</v>
      </c>
      <c r="AT19" s="767"/>
      <c r="AU19" s="766">
        <f t="shared" si="75"/>
        <v>12.048057890010011</v>
      </c>
    </row>
    <row r="20" spans="1:50">
      <c r="A20" s="256" t="s">
        <v>318</v>
      </c>
      <c r="B20" s="540">
        <v>0</v>
      </c>
      <c r="C20" s="257">
        <v>0</v>
      </c>
      <c r="D20" s="540">
        <v>0</v>
      </c>
      <c r="E20" s="257">
        <v>0</v>
      </c>
      <c r="F20" s="540">
        <v>0</v>
      </c>
      <c r="G20" s="257">
        <v>0</v>
      </c>
      <c r="H20" s="540">
        <v>0</v>
      </c>
      <c r="I20" s="257">
        <v>0</v>
      </c>
      <c r="J20" s="540">
        <v>2.1600000000000252E-3</v>
      </c>
      <c r="K20" s="257">
        <v>0</v>
      </c>
      <c r="L20" s="540">
        <v>10.485353070834151</v>
      </c>
      <c r="M20" s="257">
        <v>9.5214925599999969</v>
      </c>
      <c r="N20" s="540">
        <v>0.35727351080899278</v>
      </c>
      <c r="O20" s="257">
        <v>0.74032620268876503</v>
      </c>
      <c r="P20" s="540">
        <v>0</v>
      </c>
      <c r="Q20" s="257">
        <v>0</v>
      </c>
      <c r="R20" s="540">
        <v>2.4361754969589997</v>
      </c>
      <c r="S20" s="257">
        <v>2.2849943094829999</v>
      </c>
      <c r="T20" s="540">
        <v>0</v>
      </c>
      <c r="U20" s="257">
        <v>0</v>
      </c>
      <c r="V20" s="540">
        <v>1.7176896582392371</v>
      </c>
      <c r="W20" s="257">
        <v>2.1465610617579709</v>
      </c>
      <c r="X20" s="540">
        <v>6.8617751599999999E-3</v>
      </c>
      <c r="Y20" s="257">
        <v>7.845166548256002E-3</v>
      </c>
      <c r="Z20" s="540">
        <v>0</v>
      </c>
      <c r="AA20" s="257">
        <v>0</v>
      </c>
      <c r="AB20" s="540">
        <v>0.30483207799999995</v>
      </c>
      <c r="AC20" s="257">
        <v>0.3041502909611174</v>
      </c>
      <c r="AD20" s="540">
        <v>0</v>
      </c>
      <c r="AE20" s="257">
        <v>0</v>
      </c>
      <c r="AF20" s="540">
        <v>0.1502219724748427</v>
      </c>
      <c r="AG20" s="257">
        <v>0.13985488104315277</v>
      </c>
      <c r="AH20" s="540">
        <f t="shared" si="0"/>
        <v>0</v>
      </c>
      <c r="AI20" s="257">
        <f t="shared" si="1"/>
        <v>0</v>
      </c>
      <c r="AJ20" s="540">
        <f t="shared" si="76"/>
        <v>10.844786581643143</v>
      </c>
      <c r="AK20" s="257">
        <f t="shared" ref="AK20:AK22" si="84">I20+K20+M20+O20+Q20</f>
        <v>10.261818762688762</v>
      </c>
      <c r="AL20" s="540">
        <f t="shared" si="77"/>
        <v>2.4361754969589997</v>
      </c>
      <c r="AM20" s="257">
        <f t="shared" si="78"/>
        <v>2.2849943094829999</v>
      </c>
      <c r="AN20" s="540">
        <f t="shared" si="79"/>
        <v>1.7245514333992371</v>
      </c>
      <c r="AO20" s="257">
        <f t="shared" si="80"/>
        <v>2.1544062283062271</v>
      </c>
      <c r="AP20" s="540">
        <f t="shared" si="81"/>
        <v>0.45505405047484265</v>
      </c>
      <c r="AQ20" s="586">
        <f t="shared" si="82"/>
        <v>0.44400517200427014</v>
      </c>
      <c r="AR20" s="583">
        <f t="shared" si="83"/>
        <v>15.460567562476223</v>
      </c>
      <c r="AS20" s="594">
        <f t="shared" ref="AS20:AS22" si="85">AI20+AK20+AM20+AO20+AQ20</f>
        <v>15.145224472482258</v>
      </c>
      <c r="AT20" s="766"/>
      <c r="AU20" s="766">
        <f t="shared" si="75"/>
        <v>11.211048867176032</v>
      </c>
    </row>
    <row r="21" spans="1:50">
      <c r="A21" s="256" t="s">
        <v>319</v>
      </c>
      <c r="B21" s="540">
        <v>0</v>
      </c>
      <c r="C21" s="257">
        <v>0</v>
      </c>
      <c r="D21" s="540">
        <v>0</v>
      </c>
      <c r="E21" s="257">
        <v>0</v>
      </c>
      <c r="F21" s="540">
        <v>0</v>
      </c>
      <c r="G21" s="257">
        <v>0</v>
      </c>
      <c r="H21" s="540">
        <v>4.842656873935583E-2</v>
      </c>
      <c r="I21" s="257">
        <v>0.10860083628099999</v>
      </c>
      <c r="J21" s="540">
        <v>5.0230624630999997E-2</v>
      </c>
      <c r="K21" s="257">
        <v>4.8094030591909996E-2</v>
      </c>
      <c r="L21" s="540">
        <v>10.286589685101003</v>
      </c>
      <c r="M21" s="257">
        <v>3.4394125939999993</v>
      </c>
      <c r="N21" s="540">
        <v>0.48259099999999994</v>
      </c>
      <c r="O21" s="257">
        <v>0</v>
      </c>
      <c r="P21" s="540">
        <v>0</v>
      </c>
      <c r="Q21" s="257">
        <v>0</v>
      </c>
      <c r="R21" s="540">
        <v>1.5268492887270002</v>
      </c>
      <c r="S21" s="257">
        <v>2.185394355747194</v>
      </c>
      <c r="T21" s="540">
        <v>0.2594510498</v>
      </c>
      <c r="U21" s="257">
        <v>4.7043186843805915E-2</v>
      </c>
      <c r="V21" s="540">
        <v>0.42192172231469321</v>
      </c>
      <c r="W21" s="257">
        <v>0.66143277474068385</v>
      </c>
      <c r="X21" s="540">
        <v>0</v>
      </c>
      <c r="Y21" s="257">
        <v>3.432574559567695E-2</v>
      </c>
      <c r="Z21" s="540">
        <v>0</v>
      </c>
      <c r="AA21" s="257">
        <v>0.39647116448543718</v>
      </c>
      <c r="AB21" s="540">
        <v>0.12165963469741956</v>
      </c>
      <c r="AC21" s="257">
        <v>0.18013893872717954</v>
      </c>
      <c r="AD21" s="540">
        <v>0</v>
      </c>
      <c r="AE21" s="257">
        <v>0</v>
      </c>
      <c r="AF21" s="540">
        <v>5.4428835537560359E-2</v>
      </c>
      <c r="AG21" s="257">
        <v>9.9294920795659394E-2</v>
      </c>
      <c r="AH21" s="540">
        <f t="shared" si="0"/>
        <v>0</v>
      </c>
      <c r="AI21" s="257">
        <f t="shared" si="1"/>
        <v>0</v>
      </c>
      <c r="AJ21" s="540">
        <f t="shared" si="76"/>
        <v>10.867837878471358</v>
      </c>
      <c r="AK21" s="257">
        <f t="shared" si="84"/>
        <v>3.5961074608729091</v>
      </c>
      <c r="AL21" s="540">
        <f t="shared" si="77"/>
        <v>1.7863003385270002</v>
      </c>
      <c r="AM21" s="257">
        <f t="shared" si="78"/>
        <v>2.2324375425909997</v>
      </c>
      <c r="AN21" s="540">
        <f t="shared" si="79"/>
        <v>0.42192172231469321</v>
      </c>
      <c r="AO21" s="257">
        <f t="shared" si="80"/>
        <v>1.0922296848217981</v>
      </c>
      <c r="AP21" s="540">
        <f t="shared" si="81"/>
        <v>0.17608847023497992</v>
      </c>
      <c r="AQ21" s="586">
        <f t="shared" si="82"/>
        <v>0.27943385952283895</v>
      </c>
      <c r="AR21" s="583">
        <f t="shared" si="83"/>
        <v>13.252148409548031</v>
      </c>
      <c r="AS21" s="594">
        <f t="shared" si="85"/>
        <v>7.2002085478085451</v>
      </c>
      <c r="AT21" s="766"/>
      <c r="AU21" s="766">
        <f t="shared" si="75"/>
        <v>6.1079788629867471</v>
      </c>
    </row>
    <row r="22" spans="1:50">
      <c r="A22" s="554" t="s">
        <v>320</v>
      </c>
      <c r="B22" s="555">
        <v>0</v>
      </c>
      <c r="C22" s="556">
        <v>0</v>
      </c>
      <c r="D22" s="555">
        <v>0</v>
      </c>
      <c r="E22" s="556">
        <v>0</v>
      </c>
      <c r="F22" s="555">
        <v>0</v>
      </c>
      <c r="G22" s="556">
        <v>0</v>
      </c>
      <c r="H22" s="555">
        <v>2.39778</v>
      </c>
      <c r="I22" s="556">
        <v>2.6230799999999999</v>
      </c>
      <c r="J22" s="555">
        <v>0.27302399999999999</v>
      </c>
      <c r="K22" s="556">
        <v>0.26063999999999998</v>
      </c>
      <c r="L22" s="555">
        <v>0.3400416799996443</v>
      </c>
      <c r="M22" s="556">
        <v>0.25330698700000004</v>
      </c>
      <c r="N22" s="555">
        <v>8.5465756389991441</v>
      </c>
      <c r="O22" s="556">
        <v>6.0234024610000025</v>
      </c>
      <c r="P22" s="555">
        <v>0</v>
      </c>
      <c r="Q22" s="556">
        <v>0</v>
      </c>
      <c r="R22" s="555">
        <v>0</v>
      </c>
      <c r="S22" s="556">
        <v>0</v>
      </c>
      <c r="T22" s="555">
        <v>0</v>
      </c>
      <c r="U22" s="556">
        <v>0</v>
      </c>
      <c r="V22" s="555">
        <v>0</v>
      </c>
      <c r="W22" s="556">
        <v>0</v>
      </c>
      <c r="X22" s="555">
        <v>0</v>
      </c>
      <c r="Y22" s="556">
        <v>0</v>
      </c>
      <c r="Z22" s="555">
        <v>0</v>
      </c>
      <c r="AA22" s="556">
        <v>0</v>
      </c>
      <c r="AB22" s="555">
        <v>4.9333870502760474E-2</v>
      </c>
      <c r="AC22" s="556">
        <v>2.7913016486169569E-2</v>
      </c>
      <c r="AD22" s="555">
        <v>0</v>
      </c>
      <c r="AE22" s="556">
        <v>0</v>
      </c>
      <c r="AF22" s="555">
        <v>0.12015264776164158</v>
      </c>
      <c r="AG22" s="556">
        <v>0.12418823796585277</v>
      </c>
      <c r="AH22" s="555">
        <f t="shared" si="0"/>
        <v>0</v>
      </c>
      <c r="AI22" s="556">
        <f t="shared" si="1"/>
        <v>0</v>
      </c>
      <c r="AJ22" s="555">
        <f t="shared" si="76"/>
        <v>11.557421318998788</v>
      </c>
      <c r="AK22" s="556">
        <f t="shared" si="84"/>
        <v>9.1604294480000021</v>
      </c>
      <c r="AL22" s="555">
        <f t="shared" si="77"/>
        <v>0</v>
      </c>
      <c r="AM22" s="556">
        <f t="shared" si="78"/>
        <v>0</v>
      </c>
      <c r="AN22" s="555">
        <f t="shared" ref="AN22" si="86">V22+X22+Z22</f>
        <v>0</v>
      </c>
      <c r="AO22" s="556">
        <f t="shared" si="80"/>
        <v>0</v>
      </c>
      <c r="AP22" s="555">
        <f t="shared" si="81"/>
        <v>0.16948651826440206</v>
      </c>
      <c r="AQ22" s="587">
        <f t="shared" si="82"/>
        <v>0.15210125445202233</v>
      </c>
      <c r="AR22" s="601">
        <f t="shared" si="83"/>
        <v>11.726907837263189</v>
      </c>
      <c r="AS22" s="602">
        <f t="shared" si="85"/>
        <v>9.3125307024520243</v>
      </c>
      <c r="AT22" s="766"/>
      <c r="AU22" s="766">
        <f t="shared" si="75"/>
        <v>9.3125307024520243</v>
      </c>
    </row>
    <row r="23" spans="1:50" s="253" customFormat="1" ht="15.75">
      <c r="A23" s="550" t="s">
        <v>321</v>
      </c>
      <c r="B23" s="551">
        <v>76.841999999999999</v>
      </c>
      <c r="C23" s="552">
        <v>78.126999999999995</v>
      </c>
      <c r="D23" s="551">
        <f>($B$23)/1000</f>
        <v>7.6841999999999994E-2</v>
      </c>
      <c r="E23" s="552">
        <v>78.126999999999995</v>
      </c>
      <c r="F23" s="551">
        <v>0</v>
      </c>
      <c r="G23" s="552">
        <v>78.126999999999995</v>
      </c>
      <c r="H23" s="551">
        <v>282.41759999999999</v>
      </c>
      <c r="I23" s="552">
        <v>263.18759999999997</v>
      </c>
      <c r="J23" s="551">
        <v>282.41759999999999</v>
      </c>
      <c r="K23" s="552">
        <v>263.18759999999997</v>
      </c>
      <c r="L23" s="551">
        <v>282.41759999999999</v>
      </c>
      <c r="M23" s="552">
        <v>263.18759999999997</v>
      </c>
      <c r="N23" s="551">
        <v>282.41759999999999</v>
      </c>
      <c r="O23" s="552">
        <v>263.18759999999997</v>
      </c>
      <c r="P23" s="551">
        <v>282.41759999999999</v>
      </c>
      <c r="Q23" s="552">
        <v>263.18759999999997</v>
      </c>
      <c r="R23" s="551">
        <v>40.813472092770013</v>
      </c>
      <c r="S23" s="552">
        <v>38.773717034699999</v>
      </c>
      <c r="T23" s="551">
        <v>40.813472092770013</v>
      </c>
      <c r="U23" s="552">
        <v>38.773717034699999</v>
      </c>
      <c r="V23" s="551">
        <v>20.021475979999998</v>
      </c>
      <c r="W23" s="552">
        <v>29.026433894094996</v>
      </c>
      <c r="X23" s="551">
        <v>20.021475979999998</v>
      </c>
      <c r="Y23" s="552">
        <v>29.026433894094996</v>
      </c>
      <c r="Z23" s="551">
        <v>0</v>
      </c>
      <c r="AA23" s="552">
        <v>29.026433894094996</v>
      </c>
      <c r="AB23" s="551">
        <v>6.1714058537567951</v>
      </c>
      <c r="AC23" s="552">
        <v>5.9348575442547693</v>
      </c>
      <c r="AD23" s="551">
        <v>6.1407886202000004</v>
      </c>
      <c r="AE23" s="552">
        <v>6.0042688385999998</v>
      </c>
      <c r="AF23" s="551">
        <v>7842.58187</v>
      </c>
      <c r="AG23" s="552">
        <v>6179.3530642500009</v>
      </c>
      <c r="AH23" s="551">
        <f>B23</f>
        <v>76.841999999999999</v>
      </c>
      <c r="AI23" s="552">
        <f>C23</f>
        <v>78.126999999999995</v>
      </c>
      <c r="AJ23" s="551">
        <f t="shared" ref="AJ23:AK23" si="87">H23</f>
        <v>282.41759999999999</v>
      </c>
      <c r="AK23" s="552">
        <f t="shared" si="87"/>
        <v>263.18759999999997</v>
      </c>
      <c r="AL23" s="551">
        <f t="shared" ref="AL23:AM23" si="88">R23</f>
        <v>40.813472092770013</v>
      </c>
      <c r="AM23" s="552">
        <f t="shared" si="88"/>
        <v>38.773717034699999</v>
      </c>
      <c r="AN23" s="551">
        <f t="shared" ref="AN23:AO23" si="89">V23</f>
        <v>20.021475979999998</v>
      </c>
      <c r="AO23" s="552">
        <f t="shared" si="89"/>
        <v>29.026433894094996</v>
      </c>
      <c r="AP23" s="551">
        <f t="shared" si="81"/>
        <v>7854.8940644739569</v>
      </c>
      <c r="AQ23" s="585">
        <f t="shared" si="82"/>
        <v>6191.2921906328556</v>
      </c>
      <c r="AR23" s="584">
        <v>0</v>
      </c>
      <c r="AS23" s="600">
        <v>0</v>
      </c>
      <c r="AT23" s="252"/>
      <c r="AU23" s="252"/>
      <c r="AV23" s="252"/>
      <c r="AW23" s="252"/>
      <c r="AX23" s="252"/>
    </row>
    <row r="24" spans="1:50" s="253" customFormat="1" ht="15.75">
      <c r="A24" s="562" t="s">
        <v>322</v>
      </c>
      <c r="B24" s="563">
        <v>1.9744150334452513E-2</v>
      </c>
      <c r="C24" s="564">
        <v>1.226046032741562E-2</v>
      </c>
      <c r="D24" s="563">
        <f>D17/D23</f>
        <v>0</v>
      </c>
      <c r="E24" s="564">
        <v>1.457882678203438E-2</v>
      </c>
      <c r="F24" s="563">
        <v>0</v>
      </c>
      <c r="G24" s="564">
        <v>8.2016380636655718E-3</v>
      </c>
      <c r="H24" s="563">
        <v>8.6616647430590599E-3</v>
      </c>
      <c r="I24" s="564">
        <v>1.0379215572014031E-2</v>
      </c>
      <c r="J24" s="563">
        <v>3.1530546458857557E-3</v>
      </c>
      <c r="K24" s="564">
        <v>3.3270798166808889E-3</v>
      </c>
      <c r="L24" s="563">
        <v>7.4754492765092551E-2</v>
      </c>
      <c r="M24" s="564">
        <v>5.0208338618536727E-2</v>
      </c>
      <c r="N24" s="563">
        <v>4.2796249242256862E-2</v>
      </c>
      <c r="O24" s="565">
        <v>3.6452815406196958E-2</v>
      </c>
      <c r="P24" s="563">
        <v>0</v>
      </c>
      <c r="Q24" s="564">
        <v>0</v>
      </c>
      <c r="R24" s="563">
        <v>0.21600901396937858</v>
      </c>
      <c r="S24" s="564">
        <v>0.24197317390189146</v>
      </c>
      <c r="T24" s="563">
        <v>3.7694483676935946E-2</v>
      </c>
      <c r="U24" s="565">
        <v>3.3815059783162474E-2</v>
      </c>
      <c r="V24" s="563">
        <v>0.20568734243690504</v>
      </c>
      <c r="W24" s="564">
        <v>0.1784017981297201</v>
      </c>
      <c r="X24" s="563">
        <v>1.1413743933178297E-2</v>
      </c>
      <c r="Y24" s="564">
        <v>0</v>
      </c>
      <c r="Z24" s="563">
        <v>0</v>
      </c>
      <c r="AA24" s="565">
        <v>1.3658969129035635E-2</v>
      </c>
      <c r="AB24" s="563">
        <v>0.20356654382654513</v>
      </c>
      <c r="AC24" s="565">
        <v>0.17672921651168086</v>
      </c>
      <c r="AD24" s="563">
        <v>1.6589379460765826E-2</v>
      </c>
      <c r="AE24" s="565">
        <v>1.2162164533059154E-2</v>
      </c>
      <c r="AF24" s="563">
        <v>4.8346150675765219E-2</v>
      </c>
      <c r="AG24" s="565">
        <v>6.7525968949731854E-2</v>
      </c>
      <c r="AH24" s="730">
        <f t="shared" ref="AH24:AI24" si="90">AH18/AH23</f>
        <v>1.9744150334452513E-2</v>
      </c>
      <c r="AI24" s="565">
        <f t="shared" si="90"/>
        <v>3.5040789061400034E-2</v>
      </c>
      <c r="AJ24" s="730">
        <f t="shared" ref="AJ24" si="91">AJ18/AJ23</f>
        <v>8.8442298962370866E-2</v>
      </c>
      <c r="AK24" s="565">
        <f t="shared" ref="AK24" si="92">AK18/AK23</f>
        <v>6.5561746378787145E-2</v>
      </c>
      <c r="AL24" s="730">
        <f t="shared" ref="AL24" si="93">AL18/AL23</f>
        <v>0.2537034976463145</v>
      </c>
      <c r="AM24" s="565">
        <f t="shared" ref="AM24" si="94">AM18/AM23</f>
        <v>0.27578823368505395</v>
      </c>
      <c r="AN24" s="730">
        <f t="shared" ref="AN24" si="95">AN18/AN23</f>
        <v>0.21710075551201433</v>
      </c>
      <c r="AO24" s="565">
        <f t="shared" ref="AO24" si="96">AO18/AO23</f>
        <v>0.20408193633912936</v>
      </c>
      <c r="AP24" s="730">
        <f t="shared" ref="AP24" si="97">AP18/AP23</f>
        <v>1.9959986047547932E-4</v>
      </c>
      <c r="AQ24" s="731">
        <f>AH18/AQ23</f>
        <v>2.4505062162878124E-4</v>
      </c>
      <c r="AR24" s="591">
        <v>0</v>
      </c>
      <c r="AS24" s="599">
        <v>0</v>
      </c>
      <c r="AT24" s="252"/>
      <c r="AU24" s="252"/>
      <c r="AV24" s="252"/>
      <c r="AW24" s="252"/>
      <c r="AX24" s="252"/>
    </row>
    <row r="25" spans="1:50" ht="15.75">
      <c r="A25" s="752" t="s">
        <v>323</v>
      </c>
      <c r="B25" s="250"/>
      <c r="C25" s="250"/>
      <c r="D25" s="258"/>
      <c r="E25" s="753"/>
      <c r="J25" s="751"/>
      <c r="K25" s="751"/>
      <c r="L25" s="250"/>
      <c r="M25" s="250"/>
      <c r="N25" s="250"/>
      <c r="O25" s="250"/>
      <c r="P25" s="258"/>
      <c r="Q25" s="753"/>
      <c r="R25" s="250"/>
      <c r="S25" s="250"/>
      <c r="T25" s="250"/>
      <c r="U25" s="250"/>
      <c r="V25" s="258"/>
      <c r="W25" s="258"/>
      <c r="X25" s="753"/>
      <c r="Y25" s="258"/>
      <c r="Z25" s="258"/>
      <c r="AA25" s="258"/>
      <c r="AB25" s="250"/>
      <c r="AC25" s="250"/>
      <c r="AD25" s="250"/>
      <c r="AE25" s="250"/>
      <c r="AF25" s="250"/>
      <c r="AG25" s="250"/>
      <c r="AH25" s="258"/>
      <c r="AI25" s="258"/>
      <c r="AJ25" s="258"/>
      <c r="AK25" s="258"/>
      <c r="AL25" s="258"/>
      <c r="AM25" s="258"/>
      <c r="AN25" s="258"/>
      <c r="AO25" s="258"/>
      <c r="AP25" s="258"/>
      <c r="AQ25" s="258"/>
      <c r="AR25" s="258"/>
    </row>
    <row r="26" spans="1:50" ht="15.75">
      <c r="A26" s="250"/>
      <c r="B26" s="250"/>
      <c r="C26" s="250"/>
      <c r="D26" s="258"/>
      <c r="E26" s="258"/>
      <c r="AI26" s="737"/>
      <c r="AJ26" s="258"/>
      <c r="AK26" s="258"/>
      <c r="AL26" s="258"/>
      <c r="AM26" s="258"/>
      <c r="AN26" s="258"/>
      <c r="AO26" s="258"/>
      <c r="AP26" s="258"/>
      <c r="AQ26" s="258"/>
      <c r="AR26" s="258"/>
      <c r="AS26" s="258"/>
    </row>
    <row r="27" spans="1:50" ht="15.75">
      <c r="A27" s="927" t="s">
        <v>16</v>
      </c>
      <c r="B27" s="924" t="s">
        <v>291</v>
      </c>
      <c r="C27" s="924"/>
      <c r="D27" s="924" t="s">
        <v>248</v>
      </c>
      <c r="E27" s="924"/>
      <c r="F27" s="924" t="s">
        <v>292</v>
      </c>
      <c r="G27" s="924"/>
      <c r="H27" s="924" t="s">
        <v>226</v>
      </c>
      <c r="I27" s="924"/>
      <c r="J27" s="924" t="s">
        <v>293</v>
      </c>
      <c r="K27" s="924"/>
      <c r="L27" s="924" t="s">
        <v>294</v>
      </c>
      <c r="M27" s="924"/>
      <c r="N27" s="924" t="s">
        <v>266</v>
      </c>
      <c r="O27" s="924"/>
      <c r="P27" s="924" t="s">
        <v>295</v>
      </c>
      <c r="Q27" s="924"/>
      <c r="R27" s="924" t="s">
        <v>296</v>
      </c>
      <c r="S27" s="924"/>
      <c r="T27" s="924" t="s">
        <v>297</v>
      </c>
      <c r="U27" s="924"/>
      <c r="V27" s="924" t="s">
        <v>298</v>
      </c>
      <c r="W27" s="924"/>
      <c r="X27" s="924" t="s">
        <v>274</v>
      </c>
      <c r="Y27" s="924"/>
      <c r="Z27" s="924" t="s">
        <v>275</v>
      </c>
      <c r="AA27" s="924"/>
      <c r="AB27" s="924" t="s">
        <v>299</v>
      </c>
      <c r="AC27" s="924"/>
      <c r="AD27" s="924" t="s">
        <v>300</v>
      </c>
      <c r="AE27" s="924"/>
      <c r="AF27" s="924" t="s">
        <v>301</v>
      </c>
      <c r="AG27" s="924"/>
      <c r="AH27" s="925" t="s">
        <v>5</v>
      </c>
      <c r="AI27" s="925"/>
      <c r="AJ27" s="925" t="s">
        <v>6</v>
      </c>
      <c r="AK27" s="925"/>
      <c r="AL27" s="925" t="s">
        <v>7</v>
      </c>
      <c r="AM27" s="925"/>
      <c r="AN27" s="925" t="s">
        <v>14</v>
      </c>
      <c r="AO27" s="925"/>
      <c r="AP27" s="925" t="s">
        <v>50</v>
      </c>
      <c r="AQ27" s="926"/>
      <c r="AR27" s="922" t="s">
        <v>302</v>
      </c>
      <c r="AS27" s="923"/>
    </row>
    <row r="28" spans="1:50" ht="15.75">
      <c r="A28" s="928"/>
      <c r="B28" s="545" t="str">
        <f>'Reported EBITDA'!$F$5</f>
        <v>Q2 2024</v>
      </c>
      <c r="C28" s="544" t="str">
        <f>'Reported EBITDA'!$G$5</f>
        <v>Q2 2023</v>
      </c>
      <c r="D28" s="545" t="str">
        <f>'Reported EBITDA'!$F$5</f>
        <v>Q2 2024</v>
      </c>
      <c r="E28" s="544" t="str">
        <f>'Reported EBITDA'!$G$5</f>
        <v>Q2 2023</v>
      </c>
      <c r="F28" s="545" t="str">
        <f>'Reported EBITDA'!$F$5</f>
        <v>Q2 2024</v>
      </c>
      <c r="G28" s="544" t="str">
        <f>'Reported EBITDA'!$G$5</f>
        <v>Q2 2023</v>
      </c>
      <c r="H28" s="545" t="str">
        <f>'Reported EBITDA'!$F$5</f>
        <v>Q2 2024</v>
      </c>
      <c r="I28" s="544" t="str">
        <f>'Reported EBITDA'!$G$5</f>
        <v>Q2 2023</v>
      </c>
      <c r="J28" s="545" t="str">
        <f>'Reported EBITDA'!$F$5</f>
        <v>Q2 2024</v>
      </c>
      <c r="K28" s="544" t="str">
        <f>'Reported EBITDA'!$G$5</f>
        <v>Q2 2023</v>
      </c>
      <c r="L28" s="545" t="str">
        <f>'Reported EBITDA'!$F$5</f>
        <v>Q2 2024</v>
      </c>
      <c r="M28" s="544" t="str">
        <f>'Reported EBITDA'!$G$5</f>
        <v>Q2 2023</v>
      </c>
      <c r="N28" s="545" t="str">
        <f>'Reported EBITDA'!$F$5</f>
        <v>Q2 2024</v>
      </c>
      <c r="O28" s="544" t="str">
        <f>'Reported EBITDA'!$G$5</f>
        <v>Q2 2023</v>
      </c>
      <c r="P28" s="545" t="str">
        <f>'Reported EBITDA'!$F$5</f>
        <v>Q2 2024</v>
      </c>
      <c r="Q28" s="544" t="str">
        <f>'Reported EBITDA'!$G$5</f>
        <v>Q2 2023</v>
      </c>
      <c r="R28" s="545" t="str">
        <f>'Reported EBITDA'!$F$5</f>
        <v>Q2 2024</v>
      </c>
      <c r="S28" s="544" t="str">
        <f>'Reported EBITDA'!$G$5</f>
        <v>Q2 2023</v>
      </c>
      <c r="T28" s="545" t="str">
        <f>'Reported EBITDA'!$F$5</f>
        <v>Q2 2024</v>
      </c>
      <c r="U28" s="544" t="str">
        <f>'Reported EBITDA'!$G$5</f>
        <v>Q2 2023</v>
      </c>
      <c r="V28" s="545" t="str">
        <f>'Reported EBITDA'!$F$5</f>
        <v>Q2 2024</v>
      </c>
      <c r="W28" s="544" t="str">
        <f>'Reported EBITDA'!$G$5</f>
        <v>Q2 2023</v>
      </c>
      <c r="X28" s="545" t="str">
        <f>'Reported EBITDA'!$F$5</f>
        <v>Q2 2024</v>
      </c>
      <c r="Y28" s="544" t="str">
        <f>'Reported EBITDA'!$G$5</f>
        <v>Q2 2023</v>
      </c>
      <c r="Z28" s="545" t="str">
        <f>'Reported EBITDA'!$F$5</f>
        <v>Q2 2024</v>
      </c>
      <c r="AA28" s="544" t="str">
        <f>'Reported EBITDA'!$G$5</f>
        <v>Q2 2023</v>
      </c>
      <c r="AB28" s="545" t="str">
        <f>'Reported EBITDA'!$F$5</f>
        <v>Q2 2024</v>
      </c>
      <c r="AC28" s="544" t="str">
        <f>'Reported EBITDA'!$G$5</f>
        <v>Q2 2023</v>
      </c>
      <c r="AD28" s="545" t="str">
        <f>'Reported EBITDA'!$F$5</f>
        <v>Q2 2024</v>
      </c>
      <c r="AE28" s="544" t="str">
        <f>'Reported EBITDA'!$G$5</f>
        <v>Q2 2023</v>
      </c>
      <c r="AF28" s="545" t="str">
        <f>'Reported EBITDA'!$F$5</f>
        <v>Q2 2024</v>
      </c>
      <c r="AG28" s="544" t="str">
        <f>'Reported EBITDA'!$G$5</f>
        <v>Q2 2023</v>
      </c>
      <c r="AH28" s="545" t="str">
        <f>'Reported EBITDA'!$F$5</f>
        <v>Q2 2024</v>
      </c>
      <c r="AI28" s="544" t="str">
        <f>'Reported EBITDA'!$G$5</f>
        <v>Q2 2023</v>
      </c>
      <c r="AJ28" s="545" t="str">
        <f>'Reported EBITDA'!$F$5</f>
        <v>Q2 2024</v>
      </c>
      <c r="AK28" s="544" t="str">
        <f>'Reported EBITDA'!$G$5</f>
        <v>Q2 2023</v>
      </c>
      <c r="AL28" s="545" t="str">
        <f>'Reported EBITDA'!$F$5</f>
        <v>Q2 2024</v>
      </c>
      <c r="AM28" s="544" t="str">
        <f>'Reported EBITDA'!$G$5</f>
        <v>Q2 2023</v>
      </c>
      <c r="AN28" s="545" t="str">
        <f>'Reported EBITDA'!$F$5</f>
        <v>Q2 2024</v>
      </c>
      <c r="AO28" s="544" t="str">
        <f>'Reported EBITDA'!$G$5</f>
        <v>Q2 2023</v>
      </c>
      <c r="AP28" s="545" t="str">
        <f>'Reported EBITDA'!$F$5</f>
        <v>Q2 2024</v>
      </c>
      <c r="AQ28" s="544" t="str">
        <f>'Reported EBITDA'!$G$5</f>
        <v>Q2 2023</v>
      </c>
      <c r="AR28" s="578" t="str">
        <f>'Reported EBITDA'!$F$5</f>
        <v>Q2 2024</v>
      </c>
      <c r="AS28" s="581" t="str">
        <f>'Reported EBITDA'!$G$5</f>
        <v>Q2 2023</v>
      </c>
    </row>
    <row r="29" spans="1:50" ht="15.75">
      <c r="A29" s="546" t="s">
        <v>303</v>
      </c>
      <c r="B29" s="547"/>
      <c r="C29" s="547"/>
      <c r="D29" s="547"/>
      <c r="E29" s="547"/>
      <c r="F29" s="547"/>
      <c r="G29" s="547"/>
      <c r="H29" s="547"/>
      <c r="I29" s="547"/>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c r="AG29" s="547"/>
      <c r="AH29" s="547"/>
      <c r="AI29" s="546"/>
      <c r="AJ29" s="547"/>
      <c r="AK29" s="546"/>
      <c r="AL29" s="547"/>
      <c r="AM29" s="546"/>
      <c r="AN29" s="548"/>
      <c r="AO29" s="546"/>
      <c r="AP29" s="547"/>
      <c r="AQ29" s="546"/>
      <c r="AR29" s="549"/>
      <c r="AS29" s="564"/>
    </row>
    <row r="30" spans="1:50" ht="15.75">
      <c r="A30" s="550" t="s">
        <v>304</v>
      </c>
      <c r="B30" s="551">
        <v>0.70493547999999995</v>
      </c>
      <c r="C30" s="552">
        <v>0.40424909000000003</v>
      </c>
      <c r="D30" s="551">
        <v>0</v>
      </c>
      <c r="E30" s="552">
        <v>0</v>
      </c>
      <c r="F30" s="551">
        <v>0</v>
      </c>
      <c r="G30" s="552">
        <v>4.1800000000193901E-6</v>
      </c>
      <c r="H30" s="551">
        <v>0.41155138739171698</v>
      </c>
      <c r="I30" s="552">
        <v>0.34286304831599002</v>
      </c>
      <c r="J30" s="551">
        <v>0.31497230406941101</v>
      </c>
      <c r="K30" s="552">
        <v>0.38958696523556391</v>
      </c>
      <c r="L30" s="551">
        <v>0</v>
      </c>
      <c r="M30" s="552">
        <v>0</v>
      </c>
      <c r="N30" s="551">
        <v>4.4206789999999998</v>
      </c>
      <c r="O30" s="552">
        <v>3.7038309999999997</v>
      </c>
      <c r="P30" s="551">
        <v>0</v>
      </c>
      <c r="Q30" s="553">
        <v>0</v>
      </c>
      <c r="R30" s="551">
        <v>3.7685192781599999</v>
      </c>
      <c r="S30" s="552">
        <v>4.2898500000000004</v>
      </c>
      <c r="T30" s="551">
        <v>0.27633163547</v>
      </c>
      <c r="U30" s="552">
        <v>4.8721158940000009E-2</v>
      </c>
      <c r="V30" s="551">
        <v>0.70766000000000984</v>
      </c>
      <c r="W30" s="552">
        <v>2.2084740000000003</v>
      </c>
      <c r="X30" s="551">
        <v>0.10209</v>
      </c>
      <c r="Y30" s="552">
        <v>0.17716499999999996</v>
      </c>
      <c r="Z30" s="551">
        <v>0</v>
      </c>
      <c r="AA30" s="552">
        <v>0.22012000000000004</v>
      </c>
      <c r="AB30" s="551">
        <v>0.28016925810490395</v>
      </c>
      <c r="AC30" s="552">
        <v>0.32301234141287782</v>
      </c>
      <c r="AD30" s="551">
        <v>6.1375045755258789E-2</v>
      </c>
      <c r="AE30" s="552">
        <v>4.4804905515773201E-2</v>
      </c>
      <c r="AF30" s="551">
        <v>8.6083027329800582E-2</v>
      </c>
      <c r="AG30" s="552">
        <v>7.8780986791681981E-2</v>
      </c>
      <c r="AH30" s="551">
        <f t="shared" ref="AH30:AH34" si="98">B30+D30+F30</f>
        <v>0.70493547999999995</v>
      </c>
      <c r="AI30" s="552">
        <f t="shared" ref="AI30:AI34" si="99">C30+E30+G30</f>
        <v>0.40425327000000005</v>
      </c>
      <c r="AJ30" s="551">
        <f t="shared" ref="AJ30:AJ34" si="100">H30+J30+L30+N30+P30</f>
        <v>5.1472026914611275</v>
      </c>
      <c r="AK30" s="552">
        <f t="shared" ref="AK30:AK34" si="101">I30+K30+M30+O30+Q30</f>
        <v>4.4362810135515538</v>
      </c>
      <c r="AL30" s="551">
        <f t="shared" ref="AL30:AL34" si="102">R30+T30</f>
        <v>4.0448509136299995</v>
      </c>
      <c r="AM30" s="552">
        <f t="shared" ref="AM30:AM34" si="103">S30+U30</f>
        <v>4.3385711589400007</v>
      </c>
      <c r="AN30" s="551">
        <f t="shared" ref="AN30:AN34" si="104">V30+X30+Z30</f>
        <v>0.80975000000000985</v>
      </c>
      <c r="AO30" s="552">
        <f t="shared" ref="AO30:AO34" si="105">W30+Y30+AA30</f>
        <v>2.6057590000000004</v>
      </c>
      <c r="AP30" s="551">
        <f t="shared" ref="AP30:AP34" si="106">AB30+AD30+AF30</f>
        <v>0.42762733118996332</v>
      </c>
      <c r="AQ30" s="585">
        <f t="shared" ref="AQ30:AQ34" si="107">AC30+AE30+AG30</f>
        <v>0.44659823372033303</v>
      </c>
      <c r="AR30" s="579">
        <f t="shared" ref="AR30:AR34" si="108">AH30+AJ30+AL30+AN30+AP30</f>
        <v>11.1343664162811</v>
      </c>
      <c r="AS30" s="592">
        <f t="shared" ref="AS30:AS34" si="109">AI30+AK30+AM30+AO30+AQ30</f>
        <v>12.231462676211889</v>
      </c>
    </row>
    <row r="31" spans="1:50">
      <c r="A31" s="256" t="s">
        <v>305</v>
      </c>
      <c r="B31" s="540">
        <v>0.70493547999999995</v>
      </c>
      <c r="C31" s="257">
        <v>0.40424909000000003</v>
      </c>
      <c r="D31" s="540">
        <v>0</v>
      </c>
      <c r="E31" s="257">
        <v>0</v>
      </c>
      <c r="F31" s="540">
        <v>0</v>
      </c>
      <c r="G31" s="257">
        <v>0</v>
      </c>
      <c r="H31" s="540">
        <v>0.41155138739172126</v>
      </c>
      <c r="I31" s="257">
        <v>0.34286304831598957</v>
      </c>
      <c r="J31" s="540">
        <v>0.31497230406941046</v>
      </c>
      <c r="K31" s="257">
        <v>0.3895869652355648</v>
      </c>
      <c r="L31" s="540">
        <v>0</v>
      </c>
      <c r="M31" s="257">
        <v>0</v>
      </c>
      <c r="N31" s="540">
        <v>0.28202682257861555</v>
      </c>
      <c r="O31" s="257">
        <v>0.33137051534265366</v>
      </c>
      <c r="P31" s="540">
        <v>0</v>
      </c>
      <c r="Q31" s="280">
        <v>0</v>
      </c>
      <c r="R31" s="540">
        <v>3.5065242742000002</v>
      </c>
      <c r="S31" s="257">
        <v>4.031670930509998</v>
      </c>
      <c r="T31" s="540">
        <v>0</v>
      </c>
      <c r="U31" s="257">
        <v>0</v>
      </c>
      <c r="V31" s="540">
        <v>0.45353908580752089</v>
      </c>
      <c r="W31" s="257">
        <v>1.0160060907055311</v>
      </c>
      <c r="X31" s="540">
        <v>0</v>
      </c>
      <c r="Y31" s="257">
        <v>0</v>
      </c>
      <c r="Z31" s="540">
        <v>0</v>
      </c>
      <c r="AA31" s="257">
        <v>0</v>
      </c>
      <c r="AB31" s="540">
        <v>0.22894434980490377</v>
      </c>
      <c r="AC31" s="257">
        <v>0.28349342317299453</v>
      </c>
      <c r="AD31" s="540">
        <v>6.1375045755258748E-2</v>
      </c>
      <c r="AE31" s="257">
        <v>4.4806354515773229E-2</v>
      </c>
      <c r="AF31" s="540">
        <v>8.608302732980061E-2</v>
      </c>
      <c r="AG31" s="257">
        <v>7.8791091587360584E-2</v>
      </c>
      <c r="AH31" s="540">
        <f t="shared" si="98"/>
        <v>0.70493547999999995</v>
      </c>
      <c r="AI31" s="257">
        <f t="shared" si="99"/>
        <v>0.40424909000000003</v>
      </c>
      <c r="AJ31" s="540">
        <f t="shared" si="100"/>
        <v>1.0085505140397473</v>
      </c>
      <c r="AK31" s="257">
        <f t="shared" si="101"/>
        <v>1.063820528894208</v>
      </c>
      <c r="AL31" s="540">
        <f t="shared" si="102"/>
        <v>3.5065242742000002</v>
      </c>
      <c r="AM31" s="257">
        <f t="shared" si="103"/>
        <v>4.031670930509998</v>
      </c>
      <c r="AN31" s="540">
        <f t="shared" si="104"/>
        <v>0.45353908580752089</v>
      </c>
      <c r="AO31" s="257">
        <f t="shared" si="105"/>
        <v>1.0160060907055311</v>
      </c>
      <c r="AP31" s="540">
        <f t="shared" si="106"/>
        <v>0.37640242288996312</v>
      </c>
      <c r="AQ31" s="586">
        <f t="shared" si="107"/>
        <v>0.40709086927612836</v>
      </c>
      <c r="AR31" s="582">
        <f t="shared" si="108"/>
        <v>6.0499517769372311</v>
      </c>
      <c r="AS31" s="593">
        <f t="shared" si="109"/>
        <v>6.9228375093858654</v>
      </c>
    </row>
    <row r="32" spans="1:50">
      <c r="A32" s="256" t="s">
        <v>306</v>
      </c>
      <c r="B32" s="540">
        <v>0</v>
      </c>
      <c r="C32" s="257">
        <v>0</v>
      </c>
      <c r="D32" s="540">
        <v>0</v>
      </c>
      <c r="E32" s="257">
        <v>0</v>
      </c>
      <c r="F32" s="540">
        <v>0</v>
      </c>
      <c r="G32" s="257">
        <v>-1.2000000000000454E-3</v>
      </c>
      <c r="H32" s="540">
        <v>0</v>
      </c>
      <c r="I32" s="257">
        <v>0</v>
      </c>
      <c r="J32" s="540">
        <v>0</v>
      </c>
      <c r="K32" s="257">
        <v>0</v>
      </c>
      <c r="L32" s="540">
        <v>0</v>
      </c>
      <c r="M32" s="257">
        <v>0</v>
      </c>
      <c r="N32" s="540">
        <v>0</v>
      </c>
      <c r="O32" s="257">
        <v>0</v>
      </c>
      <c r="P32" s="540">
        <v>0</v>
      </c>
      <c r="Q32" s="280">
        <v>0</v>
      </c>
      <c r="R32" s="540">
        <v>0.26199500395999986</v>
      </c>
      <c r="S32" s="257">
        <v>0.25805728373999992</v>
      </c>
      <c r="T32" s="540">
        <v>0</v>
      </c>
      <c r="U32" s="257">
        <v>0</v>
      </c>
      <c r="V32" s="540">
        <v>0.12373254709700006</v>
      </c>
      <c r="W32" s="257">
        <v>1.1924669716320002</v>
      </c>
      <c r="X32" s="540">
        <v>0.10209137018571082</v>
      </c>
      <c r="Y32" s="257">
        <v>0.17716440049299995</v>
      </c>
      <c r="Z32" s="540">
        <v>0</v>
      </c>
      <c r="AA32" s="257">
        <v>0</v>
      </c>
      <c r="AB32" s="540">
        <v>0</v>
      </c>
      <c r="AC32" s="257">
        <v>0</v>
      </c>
      <c r="AD32" s="572">
        <v>0</v>
      </c>
      <c r="AE32" s="279">
        <v>0</v>
      </c>
      <c r="AF32" s="540">
        <v>0</v>
      </c>
      <c r="AG32" s="257">
        <v>0</v>
      </c>
      <c r="AH32" s="540">
        <f t="shared" si="98"/>
        <v>0</v>
      </c>
      <c r="AI32" s="257">
        <f t="shared" si="99"/>
        <v>-1.2000000000000454E-3</v>
      </c>
      <c r="AJ32" s="540">
        <f t="shared" si="100"/>
        <v>0</v>
      </c>
      <c r="AK32" s="257">
        <f t="shared" si="101"/>
        <v>0</v>
      </c>
      <c r="AL32" s="540">
        <f t="shared" si="102"/>
        <v>0.26199500395999986</v>
      </c>
      <c r="AM32" s="257">
        <f t="shared" si="103"/>
        <v>0.25805728373999992</v>
      </c>
      <c r="AN32" s="540">
        <f t="shared" si="104"/>
        <v>0.2258239172827109</v>
      </c>
      <c r="AO32" s="257">
        <f t="shared" si="105"/>
        <v>1.3696313721250002</v>
      </c>
      <c r="AP32" s="540">
        <f t="shared" si="106"/>
        <v>0</v>
      </c>
      <c r="AQ32" s="586">
        <f t="shared" si="107"/>
        <v>0</v>
      </c>
      <c r="AR32" s="583">
        <f t="shared" si="108"/>
        <v>0.48781892124271076</v>
      </c>
      <c r="AS32" s="594">
        <f t="shared" si="109"/>
        <v>1.626488655865</v>
      </c>
    </row>
    <row r="33" spans="1:45">
      <c r="A33" s="256" t="s">
        <v>307</v>
      </c>
      <c r="B33" s="540">
        <v>0</v>
      </c>
      <c r="C33" s="257">
        <v>0</v>
      </c>
      <c r="D33" s="540">
        <v>0</v>
      </c>
      <c r="E33" s="257">
        <v>0</v>
      </c>
      <c r="F33" s="540">
        <v>0</v>
      </c>
      <c r="G33" s="257">
        <v>0</v>
      </c>
      <c r="H33" s="540">
        <v>0</v>
      </c>
      <c r="I33" s="257">
        <v>0</v>
      </c>
      <c r="J33" s="540">
        <v>0</v>
      </c>
      <c r="K33" s="257">
        <v>0</v>
      </c>
      <c r="L33" s="540">
        <v>0</v>
      </c>
      <c r="M33" s="257">
        <v>0</v>
      </c>
      <c r="N33" s="540">
        <v>3.6701329259154778</v>
      </c>
      <c r="O33" s="257">
        <v>2.8700235132659406</v>
      </c>
      <c r="P33" s="540">
        <v>0</v>
      </c>
      <c r="Q33" s="280">
        <v>0</v>
      </c>
      <c r="R33" s="540">
        <v>0</v>
      </c>
      <c r="S33" s="257">
        <v>0</v>
      </c>
      <c r="T33" s="540">
        <v>0.27633163547</v>
      </c>
      <c r="U33" s="257">
        <v>4.8721158940000009E-2</v>
      </c>
      <c r="V33" s="540">
        <v>0.1303935438089377</v>
      </c>
      <c r="W33" s="257">
        <v>0</v>
      </c>
      <c r="X33" s="540">
        <v>0</v>
      </c>
      <c r="Y33" s="257">
        <v>0</v>
      </c>
      <c r="Z33" s="540">
        <v>0</v>
      </c>
      <c r="AA33" s="257">
        <v>0.11863721565146386</v>
      </c>
      <c r="AB33" s="540">
        <v>0</v>
      </c>
      <c r="AC33" s="257">
        <v>0</v>
      </c>
      <c r="AD33" s="572">
        <v>0</v>
      </c>
      <c r="AE33" s="279">
        <v>0</v>
      </c>
      <c r="AF33" s="540">
        <v>0</v>
      </c>
      <c r="AG33" s="257">
        <v>0</v>
      </c>
      <c r="AH33" s="540">
        <f t="shared" si="98"/>
        <v>0</v>
      </c>
      <c r="AI33" s="257">
        <f t="shared" si="99"/>
        <v>0</v>
      </c>
      <c r="AJ33" s="540">
        <f t="shared" si="100"/>
        <v>3.6701329259154778</v>
      </c>
      <c r="AK33" s="257">
        <f t="shared" si="101"/>
        <v>2.8700235132659406</v>
      </c>
      <c r="AL33" s="540">
        <f t="shared" si="102"/>
        <v>0.27633163547</v>
      </c>
      <c r="AM33" s="257">
        <f t="shared" si="103"/>
        <v>4.8721158940000009E-2</v>
      </c>
      <c r="AN33" s="540">
        <f t="shared" si="104"/>
        <v>0.1303935438089377</v>
      </c>
      <c r="AO33" s="257">
        <f t="shared" si="105"/>
        <v>0.11863721565146386</v>
      </c>
      <c r="AP33" s="540">
        <f t="shared" si="106"/>
        <v>0</v>
      </c>
      <c r="AQ33" s="586">
        <f t="shared" si="107"/>
        <v>0</v>
      </c>
      <c r="AR33" s="583">
        <f t="shared" si="108"/>
        <v>4.0768581051944155</v>
      </c>
      <c r="AS33" s="594">
        <f t="shared" si="109"/>
        <v>3.0373818878574044</v>
      </c>
    </row>
    <row r="34" spans="1:45">
      <c r="A34" s="554" t="s">
        <v>308</v>
      </c>
      <c r="B34" s="555">
        <v>0</v>
      </c>
      <c r="C34" s="556">
        <v>0</v>
      </c>
      <c r="D34" s="555">
        <v>0</v>
      </c>
      <c r="E34" s="556">
        <v>0</v>
      </c>
      <c r="F34" s="555">
        <v>0</v>
      </c>
      <c r="G34" s="556">
        <v>0</v>
      </c>
      <c r="H34" s="555">
        <v>0</v>
      </c>
      <c r="I34" s="556">
        <v>0</v>
      </c>
      <c r="J34" s="555">
        <v>0</v>
      </c>
      <c r="K34" s="556">
        <v>0</v>
      </c>
      <c r="L34" s="555">
        <v>0</v>
      </c>
      <c r="M34" s="556">
        <v>0</v>
      </c>
      <c r="N34" s="555">
        <v>0.46848061225394599</v>
      </c>
      <c r="O34" s="556">
        <v>0.50248054002465781</v>
      </c>
      <c r="P34" s="555">
        <v>0</v>
      </c>
      <c r="Q34" s="557">
        <v>0</v>
      </c>
      <c r="R34" s="555">
        <v>0</v>
      </c>
      <c r="S34" s="556">
        <v>0</v>
      </c>
      <c r="T34" s="555">
        <v>0</v>
      </c>
      <c r="U34" s="556">
        <v>0</v>
      </c>
      <c r="V34" s="555">
        <v>0</v>
      </c>
      <c r="W34" s="556">
        <v>0</v>
      </c>
      <c r="X34" s="555">
        <v>0</v>
      </c>
      <c r="Y34" s="556">
        <v>0</v>
      </c>
      <c r="Z34" s="555">
        <v>0</v>
      </c>
      <c r="AA34" s="556">
        <v>0.10148955857494829</v>
      </c>
      <c r="AB34" s="555">
        <v>5.1224908299999997E-2</v>
      </c>
      <c r="AC34" s="556">
        <v>3.9521156881337935E-2</v>
      </c>
      <c r="AD34" s="573">
        <v>0</v>
      </c>
      <c r="AE34" s="558">
        <v>0</v>
      </c>
      <c r="AF34" s="555">
        <v>0</v>
      </c>
      <c r="AG34" s="556">
        <v>0</v>
      </c>
      <c r="AH34" s="555">
        <f t="shared" si="98"/>
        <v>0</v>
      </c>
      <c r="AI34" s="556">
        <f t="shared" si="99"/>
        <v>0</v>
      </c>
      <c r="AJ34" s="555">
        <f t="shared" si="100"/>
        <v>0.46848061225394599</v>
      </c>
      <c r="AK34" s="556">
        <f t="shared" si="101"/>
        <v>0.50248054002465781</v>
      </c>
      <c r="AL34" s="555">
        <f t="shared" si="102"/>
        <v>0</v>
      </c>
      <c r="AM34" s="556">
        <f t="shared" si="103"/>
        <v>0</v>
      </c>
      <c r="AN34" s="555">
        <f t="shared" si="104"/>
        <v>0</v>
      </c>
      <c r="AO34" s="556">
        <f t="shared" si="105"/>
        <v>0.10148955857494829</v>
      </c>
      <c r="AP34" s="555">
        <f t="shared" si="106"/>
        <v>5.1224908299999997E-2</v>
      </c>
      <c r="AQ34" s="587">
        <f t="shared" si="107"/>
        <v>3.9521156881337935E-2</v>
      </c>
      <c r="AR34" s="580">
        <f t="shared" si="108"/>
        <v>0.51970552055394603</v>
      </c>
      <c r="AS34" s="595">
        <f t="shared" si="109"/>
        <v>0.6434912554809441</v>
      </c>
    </row>
    <row r="35" spans="1:45" ht="15.75">
      <c r="A35" s="559" t="s">
        <v>309</v>
      </c>
      <c r="B35" s="560">
        <f t="shared" ref="B35" si="110">SUM(B37:B39)</f>
        <v>5.64674214530892E-4</v>
      </c>
      <c r="C35" s="561">
        <f t="shared" ref="C35" si="111">SUM(C37:C39)</f>
        <v>1E-3</v>
      </c>
      <c r="D35" s="560">
        <f t="shared" ref="D35" si="112">SUM(D37:D39)</f>
        <v>0</v>
      </c>
      <c r="E35" s="561">
        <f t="shared" ref="E35:G35" si="113">SUM(E37:E39)</f>
        <v>0</v>
      </c>
      <c r="F35" s="560">
        <f t="shared" si="113"/>
        <v>0</v>
      </c>
      <c r="G35" s="561">
        <f t="shared" si="113"/>
        <v>1.0000000000000002E-3</v>
      </c>
      <c r="H35" s="560">
        <f>SUM(H37:H39)</f>
        <v>0.51383518134797501</v>
      </c>
      <c r="I35" s="561">
        <f>SUM(I37:I39)</f>
        <v>0.98097695168400989</v>
      </c>
      <c r="J35" s="560">
        <f t="shared" ref="J35:AG35" si="114">SUM(J37:J39)</f>
        <v>5.2522215460381473E-2</v>
      </c>
      <c r="K35" s="561">
        <f t="shared" si="114"/>
        <v>2.5265647135859808E-2</v>
      </c>
      <c r="L35" s="560">
        <f t="shared" si="114"/>
        <v>10.4661070637479</v>
      </c>
      <c r="M35" s="561">
        <f t="shared" si="114"/>
        <v>6.720040444999996</v>
      </c>
      <c r="N35" s="560">
        <f t="shared" si="114"/>
        <v>2.2623760000000006</v>
      </c>
      <c r="O35" s="561">
        <f t="shared" si="114"/>
        <v>1.344413999999998</v>
      </c>
      <c r="P35" s="560">
        <f t="shared" si="114"/>
        <v>0</v>
      </c>
      <c r="Q35" s="561">
        <f t="shared" si="114"/>
        <v>0</v>
      </c>
      <c r="R35" s="560">
        <f t="shared" si="114"/>
        <v>1.0162591352460002</v>
      </c>
      <c r="S35" s="561">
        <f t="shared" si="114"/>
        <v>0.6202301964779775</v>
      </c>
      <c r="T35" s="560">
        <f t="shared" si="114"/>
        <v>0.50790595779999992</v>
      </c>
      <c r="U35" s="561">
        <f t="shared" si="114"/>
        <v>0.6090587306330224</v>
      </c>
      <c r="V35" s="560">
        <f t="shared" si="114"/>
        <v>0.2459562642253543</v>
      </c>
      <c r="W35" s="561">
        <f t="shared" si="114"/>
        <v>0.24582952405643688</v>
      </c>
      <c r="X35" s="560">
        <f t="shared" si="114"/>
        <v>6.3801947255421963E-3</v>
      </c>
      <c r="Y35" s="561">
        <f t="shared" si="114"/>
        <v>0</v>
      </c>
      <c r="Z35" s="560">
        <f t="shared" si="114"/>
        <v>0</v>
      </c>
      <c r="AA35" s="561">
        <f t="shared" si="114"/>
        <v>0</v>
      </c>
      <c r="AB35" s="560">
        <f t="shared" si="114"/>
        <v>0.31158195412212553</v>
      </c>
      <c r="AC35" s="561">
        <f t="shared" si="114"/>
        <v>0.26101828539253519</v>
      </c>
      <c r="AD35" s="560">
        <f t="shared" si="114"/>
        <v>0</v>
      </c>
      <c r="AE35" s="561">
        <f t="shared" si="114"/>
        <v>0</v>
      </c>
      <c r="AF35" s="560">
        <f t="shared" si="114"/>
        <v>0.11471356072935876</v>
      </c>
      <c r="AG35" s="561">
        <f t="shared" si="114"/>
        <v>0.12406816348967814</v>
      </c>
      <c r="AH35" s="560">
        <f t="shared" ref="AH35:AJ35" si="115">SUM(AH37:AH39)</f>
        <v>5.64674214530892E-4</v>
      </c>
      <c r="AI35" s="561">
        <f t="shared" si="115"/>
        <v>2E-3</v>
      </c>
      <c r="AJ35" s="560">
        <f t="shared" si="115"/>
        <v>13.294840460556259</v>
      </c>
      <c r="AK35" s="561">
        <f t="shared" ref="AK35:AS35" si="116">SUM(AK37:AK39)</f>
        <v>9.0706970438198642</v>
      </c>
      <c r="AL35" s="560">
        <f t="shared" si="116"/>
        <v>1.5241650930460002</v>
      </c>
      <c r="AM35" s="561">
        <f t="shared" si="116"/>
        <v>1.2292889271109999</v>
      </c>
      <c r="AN35" s="560">
        <f t="shared" si="116"/>
        <v>0.25233645895089651</v>
      </c>
      <c r="AO35" s="561">
        <f t="shared" si="116"/>
        <v>0.24582952405643688</v>
      </c>
      <c r="AP35" s="560">
        <f t="shared" si="116"/>
        <v>0.42629551485148426</v>
      </c>
      <c r="AQ35" s="588">
        <f t="shared" si="116"/>
        <v>0.38508644888221338</v>
      </c>
      <c r="AR35" s="575">
        <f t="shared" si="116"/>
        <v>15.498202201619169</v>
      </c>
      <c r="AS35" s="596">
        <f t="shared" si="116"/>
        <v>10.932901943869513</v>
      </c>
    </row>
    <row r="36" spans="1:45" ht="15.75">
      <c r="A36" s="562" t="s">
        <v>310</v>
      </c>
      <c r="B36" s="551">
        <f t="shared" ref="B36:AG36" si="117">SUM(B38:B39)</f>
        <v>5.64674214530892E-4</v>
      </c>
      <c r="C36" s="552">
        <f t="shared" si="117"/>
        <v>1E-3</v>
      </c>
      <c r="D36" s="551">
        <f t="shared" si="117"/>
        <v>0</v>
      </c>
      <c r="E36" s="552">
        <f t="shared" si="117"/>
        <v>0</v>
      </c>
      <c r="F36" s="551">
        <f t="shared" si="117"/>
        <v>0</v>
      </c>
      <c r="G36" s="552">
        <f t="shared" si="117"/>
        <v>1.0000000000000002E-3</v>
      </c>
      <c r="H36" s="551">
        <f t="shared" si="117"/>
        <v>0.51383518134797501</v>
      </c>
      <c r="I36" s="552">
        <f t="shared" si="117"/>
        <v>0.98097695168400989</v>
      </c>
      <c r="J36" s="551">
        <f t="shared" si="117"/>
        <v>5.2522215460381473E-2</v>
      </c>
      <c r="K36" s="552">
        <f t="shared" si="117"/>
        <v>2.5265647135859808E-2</v>
      </c>
      <c r="L36" s="551">
        <f t="shared" si="117"/>
        <v>4.9901266197482101</v>
      </c>
      <c r="M36" s="552">
        <f t="shared" si="117"/>
        <v>2.1519908429999939</v>
      </c>
      <c r="N36" s="551">
        <f t="shared" si="117"/>
        <v>2.0972693199996995</v>
      </c>
      <c r="O36" s="552">
        <f t="shared" si="117"/>
        <v>1.2071817809999978</v>
      </c>
      <c r="P36" s="551">
        <f t="shared" si="117"/>
        <v>0</v>
      </c>
      <c r="Q36" s="552">
        <f t="shared" si="117"/>
        <v>0</v>
      </c>
      <c r="R36" s="551">
        <f t="shared" si="117"/>
        <v>1.0162591352460002</v>
      </c>
      <c r="S36" s="552">
        <f t="shared" si="117"/>
        <v>0.6202301964779775</v>
      </c>
      <c r="T36" s="551">
        <f t="shared" si="117"/>
        <v>0.50790595779999992</v>
      </c>
      <c r="U36" s="552">
        <f t="shared" si="117"/>
        <v>0.6090587306330224</v>
      </c>
      <c r="V36" s="551">
        <f t="shared" si="117"/>
        <v>0.2459562642253543</v>
      </c>
      <c r="W36" s="552">
        <f t="shared" si="117"/>
        <v>0.24582952405643688</v>
      </c>
      <c r="X36" s="551">
        <f t="shared" si="117"/>
        <v>6.3801947255421963E-3</v>
      </c>
      <c r="Y36" s="552">
        <f t="shared" si="117"/>
        <v>0</v>
      </c>
      <c r="Z36" s="551">
        <f t="shared" si="117"/>
        <v>0</v>
      </c>
      <c r="AA36" s="552">
        <f t="shared" si="117"/>
        <v>0</v>
      </c>
      <c r="AB36" s="551">
        <f t="shared" si="117"/>
        <v>0.28535827096877481</v>
      </c>
      <c r="AC36" s="552">
        <f t="shared" si="117"/>
        <v>0.24093234103288408</v>
      </c>
      <c r="AD36" s="551">
        <f t="shared" si="117"/>
        <v>0</v>
      </c>
      <c r="AE36" s="552">
        <f t="shared" si="117"/>
        <v>0</v>
      </c>
      <c r="AF36" s="551">
        <f t="shared" si="117"/>
        <v>4.9431700864607304E-2</v>
      </c>
      <c r="AG36" s="552">
        <f t="shared" si="117"/>
        <v>6.8259147987828575E-2</v>
      </c>
      <c r="AH36" s="551">
        <f t="shared" ref="AH36:AJ36" si="118">SUM(AH38:AH39)</f>
        <v>5.64674214530892E-4</v>
      </c>
      <c r="AI36" s="552">
        <f t="shared" si="118"/>
        <v>2E-3</v>
      </c>
      <c r="AJ36" s="551">
        <f t="shared" si="118"/>
        <v>7.6537533365562656</v>
      </c>
      <c r="AK36" s="552">
        <f t="shared" ref="AK36:AS36" si="119">SUM(AK38:AK39)</f>
        <v>4.3654152228198617</v>
      </c>
      <c r="AL36" s="551">
        <f t="shared" si="119"/>
        <v>1.5241650930460002</v>
      </c>
      <c r="AM36" s="552">
        <f t="shared" si="119"/>
        <v>1.2292889271109999</v>
      </c>
      <c r="AN36" s="551">
        <f t="shared" si="119"/>
        <v>0.25233645895089651</v>
      </c>
      <c r="AO36" s="552">
        <f t="shared" si="119"/>
        <v>0.24582952405643688</v>
      </c>
      <c r="AP36" s="551">
        <f t="shared" si="119"/>
        <v>0.33478997183338211</v>
      </c>
      <c r="AQ36" s="585">
        <f t="shared" si="119"/>
        <v>0.30919148902071264</v>
      </c>
      <c r="AR36" s="577">
        <f t="shared" si="119"/>
        <v>9.7656095346010758</v>
      </c>
      <c r="AS36" s="597">
        <f t="shared" si="119"/>
        <v>6.1517251630080114</v>
      </c>
    </row>
    <row r="37" spans="1:45">
      <c r="A37" s="256" t="s">
        <v>311</v>
      </c>
      <c r="B37" s="540">
        <v>0</v>
      </c>
      <c r="C37" s="257">
        <v>0</v>
      </c>
      <c r="D37" s="540">
        <v>0</v>
      </c>
      <c r="E37" s="257">
        <v>0</v>
      </c>
      <c r="F37" s="540">
        <v>0</v>
      </c>
      <c r="G37" s="257">
        <v>0</v>
      </c>
      <c r="H37" s="540">
        <v>0</v>
      </c>
      <c r="I37" s="257">
        <v>0</v>
      </c>
      <c r="J37" s="540">
        <v>0</v>
      </c>
      <c r="K37" s="257">
        <v>0</v>
      </c>
      <c r="L37" s="540">
        <v>5.4759804439996902</v>
      </c>
      <c r="M37" s="257">
        <v>4.5680496020000021</v>
      </c>
      <c r="N37" s="540">
        <v>0.16510668000030132</v>
      </c>
      <c r="O37" s="257">
        <v>0.13723221900000004</v>
      </c>
      <c r="P37" s="540">
        <v>0</v>
      </c>
      <c r="Q37" s="257">
        <v>0</v>
      </c>
      <c r="R37" s="540">
        <v>0</v>
      </c>
      <c r="S37" s="257">
        <v>0</v>
      </c>
      <c r="T37" s="540">
        <v>0</v>
      </c>
      <c r="U37" s="257">
        <v>0</v>
      </c>
      <c r="V37" s="540">
        <v>0</v>
      </c>
      <c r="W37" s="257">
        <v>0</v>
      </c>
      <c r="X37" s="540">
        <v>0</v>
      </c>
      <c r="Y37" s="257">
        <v>0</v>
      </c>
      <c r="Z37" s="540">
        <v>0</v>
      </c>
      <c r="AA37" s="257">
        <v>0</v>
      </c>
      <c r="AB37" s="540">
        <v>2.622368315335067E-2</v>
      </c>
      <c r="AC37" s="257">
        <v>2.0085944359651137E-2</v>
      </c>
      <c r="AD37" s="572">
        <v>0</v>
      </c>
      <c r="AE37" s="279">
        <v>0</v>
      </c>
      <c r="AF37" s="540">
        <v>6.5281859864751449E-2</v>
      </c>
      <c r="AG37" s="257">
        <v>5.5809015501849572E-2</v>
      </c>
      <c r="AH37" s="540">
        <f t="shared" ref="AH37:AH40" si="120">B37+D37+F37</f>
        <v>0</v>
      </c>
      <c r="AI37" s="257">
        <f t="shared" ref="AI37:AI40" si="121">C37+E37+G37</f>
        <v>0</v>
      </c>
      <c r="AJ37" s="540">
        <f t="shared" ref="AJ37:AJ40" si="122">H37+J37+L37+N37+P37</f>
        <v>5.6410871239999913</v>
      </c>
      <c r="AK37" s="257">
        <f t="shared" ref="AK37:AK40" si="123">I37+K37+M37+O37+Q37</f>
        <v>4.7052818210000025</v>
      </c>
      <c r="AL37" s="540">
        <f t="shared" ref="AL37:AL40" si="124">R37+T37</f>
        <v>0</v>
      </c>
      <c r="AM37" s="257">
        <f t="shared" ref="AM37:AM40" si="125">S37+U37</f>
        <v>0</v>
      </c>
      <c r="AN37" s="540">
        <f t="shared" ref="AN37:AN39" si="126">V37+X37+Z37</f>
        <v>0</v>
      </c>
      <c r="AO37" s="257">
        <f t="shared" ref="AO37:AO39" si="127">W37+Y37+AA37</f>
        <v>0</v>
      </c>
      <c r="AP37" s="540">
        <f t="shared" ref="AP37:AP39" si="128">AB37+AD37+AF37</f>
        <v>9.1505543018102126E-2</v>
      </c>
      <c r="AQ37" s="586">
        <f t="shared" ref="AQ37:AQ39" si="129">AC37+AE37+AG37</f>
        <v>7.5894959861500716E-2</v>
      </c>
      <c r="AR37" s="582">
        <f t="shared" ref="AR37:AR40" si="130">AH37+AJ37+AL37+AN37+AP37</f>
        <v>5.7325926670180936</v>
      </c>
      <c r="AS37" s="593">
        <f t="shared" ref="AS37:AS40" si="131">AI37+AK37+AM37+AO37+AQ37</f>
        <v>4.7811767808615029</v>
      </c>
    </row>
    <row r="38" spans="1:45">
      <c r="A38" s="256" t="s">
        <v>312</v>
      </c>
      <c r="B38" s="540">
        <v>0</v>
      </c>
      <c r="C38" s="257">
        <v>0</v>
      </c>
      <c r="D38" s="540">
        <v>0</v>
      </c>
      <c r="E38" s="257">
        <v>0</v>
      </c>
      <c r="F38" s="540">
        <v>0</v>
      </c>
      <c r="G38" s="257">
        <v>0</v>
      </c>
      <c r="H38" s="540">
        <v>0.17471999999999935</v>
      </c>
      <c r="I38" s="257">
        <v>1.0193963175834793</v>
      </c>
      <c r="J38" s="540">
        <v>0</v>
      </c>
      <c r="K38" s="257">
        <v>0</v>
      </c>
      <c r="L38" s="540">
        <v>1.7852816300002106</v>
      </c>
      <c r="M38" s="257">
        <v>1.7134268279999947</v>
      </c>
      <c r="N38" s="540">
        <v>-2.4690968331377461E-2</v>
      </c>
      <c r="O38" s="257">
        <v>3.9071523624955945E-2</v>
      </c>
      <c r="P38" s="540">
        <v>0</v>
      </c>
      <c r="Q38" s="257">
        <v>0</v>
      </c>
      <c r="R38" s="540">
        <v>0.34144695463999986</v>
      </c>
      <c r="S38" s="257">
        <v>0.15459300345417279</v>
      </c>
      <c r="T38" s="540">
        <v>0.28994683539999999</v>
      </c>
      <c r="U38" s="257">
        <v>0.38462666589582728</v>
      </c>
      <c r="V38" s="540">
        <v>0</v>
      </c>
      <c r="W38" s="257">
        <v>0</v>
      </c>
      <c r="X38" s="540">
        <v>0</v>
      </c>
      <c r="Y38" s="257">
        <v>0</v>
      </c>
      <c r="Z38" s="540">
        <v>0</v>
      </c>
      <c r="AA38" s="257">
        <v>0</v>
      </c>
      <c r="AB38" s="540">
        <v>2.2803276000000008E-2</v>
      </c>
      <c r="AC38" s="257">
        <v>2.1700724486169568E-2</v>
      </c>
      <c r="AD38" s="572">
        <v>0</v>
      </c>
      <c r="AE38" s="279">
        <v>0</v>
      </c>
      <c r="AF38" s="540">
        <v>9.1728000000000313E-3</v>
      </c>
      <c r="AG38" s="257">
        <v>0</v>
      </c>
      <c r="AH38" s="540">
        <f t="shared" si="120"/>
        <v>0</v>
      </c>
      <c r="AI38" s="257">
        <f t="shared" si="121"/>
        <v>0</v>
      </c>
      <c r="AJ38" s="540">
        <f t="shared" si="122"/>
        <v>1.9353106616688325</v>
      </c>
      <c r="AK38" s="257">
        <f t="shared" si="123"/>
        <v>2.7718946692084301</v>
      </c>
      <c r="AL38" s="540">
        <f t="shared" si="124"/>
        <v>0.63139379003999985</v>
      </c>
      <c r="AM38" s="257">
        <f t="shared" si="125"/>
        <v>0.5392196693500001</v>
      </c>
      <c r="AN38" s="540">
        <f t="shared" si="126"/>
        <v>0</v>
      </c>
      <c r="AO38" s="257">
        <f t="shared" si="127"/>
        <v>0</v>
      </c>
      <c r="AP38" s="540">
        <f t="shared" si="128"/>
        <v>3.1976076000000041E-2</v>
      </c>
      <c r="AQ38" s="586">
        <f t="shared" si="129"/>
        <v>2.1700724486169568E-2</v>
      </c>
      <c r="AR38" s="583">
        <f t="shared" si="130"/>
        <v>2.5986805277088321</v>
      </c>
      <c r="AS38" s="594">
        <f t="shared" si="131"/>
        <v>3.3328150630445998</v>
      </c>
    </row>
    <row r="39" spans="1:45">
      <c r="A39" s="554" t="s">
        <v>313</v>
      </c>
      <c r="B39" s="555">
        <v>5.64674214530892E-4</v>
      </c>
      <c r="C39" s="556">
        <v>1E-3</v>
      </c>
      <c r="D39" s="555">
        <v>0</v>
      </c>
      <c r="E39" s="556">
        <v>0</v>
      </c>
      <c r="F39" s="555">
        <v>0</v>
      </c>
      <c r="G39" s="556">
        <v>1.0000000000000002E-3</v>
      </c>
      <c r="H39" s="555">
        <v>0.33911518134797564</v>
      </c>
      <c r="I39" s="556">
        <v>-3.8419365899469426E-2</v>
      </c>
      <c r="J39" s="555">
        <v>5.2522215460381473E-2</v>
      </c>
      <c r="K39" s="556">
        <v>2.5265647135859808E-2</v>
      </c>
      <c r="L39" s="555">
        <v>3.2048449897479996</v>
      </c>
      <c r="M39" s="556">
        <v>0.43856401499999925</v>
      </c>
      <c r="N39" s="555">
        <v>2.1219602883310769</v>
      </c>
      <c r="O39" s="556">
        <v>1.1681102573750419</v>
      </c>
      <c r="P39" s="555">
        <v>0</v>
      </c>
      <c r="Q39" s="556">
        <v>0</v>
      </c>
      <c r="R39" s="555">
        <v>0.67481218060600034</v>
      </c>
      <c r="S39" s="556">
        <v>0.46563719302380474</v>
      </c>
      <c r="T39" s="555">
        <v>0.21795912239999995</v>
      </c>
      <c r="U39" s="556">
        <v>0.22443206473719515</v>
      </c>
      <c r="V39" s="555">
        <v>0.2459562642253543</v>
      </c>
      <c r="W39" s="556">
        <v>0.24582952405643688</v>
      </c>
      <c r="X39" s="555">
        <v>6.3801947255421963E-3</v>
      </c>
      <c r="Y39" s="556">
        <v>0</v>
      </c>
      <c r="Z39" s="555">
        <v>0</v>
      </c>
      <c r="AA39" s="556">
        <v>0</v>
      </c>
      <c r="AB39" s="555">
        <v>0.26255499496877482</v>
      </c>
      <c r="AC39" s="556">
        <v>0.2192316165467145</v>
      </c>
      <c r="AD39" s="573">
        <v>0</v>
      </c>
      <c r="AE39" s="558">
        <v>0</v>
      </c>
      <c r="AF39" s="555">
        <v>4.0258900864607275E-2</v>
      </c>
      <c r="AG39" s="556">
        <v>6.8259147987828575E-2</v>
      </c>
      <c r="AH39" s="555">
        <f t="shared" si="120"/>
        <v>5.64674214530892E-4</v>
      </c>
      <c r="AI39" s="556">
        <f t="shared" si="121"/>
        <v>2E-3</v>
      </c>
      <c r="AJ39" s="555">
        <f t="shared" si="122"/>
        <v>5.7184426748874335</v>
      </c>
      <c r="AK39" s="556">
        <f t="shared" si="123"/>
        <v>1.5935205536114316</v>
      </c>
      <c r="AL39" s="555">
        <f t="shared" si="124"/>
        <v>0.89277130300600027</v>
      </c>
      <c r="AM39" s="556">
        <f t="shared" si="125"/>
        <v>0.69006925776099992</v>
      </c>
      <c r="AN39" s="555">
        <f t="shared" si="126"/>
        <v>0.25233645895089651</v>
      </c>
      <c r="AO39" s="556">
        <f t="shared" si="127"/>
        <v>0.24582952405643688</v>
      </c>
      <c r="AP39" s="555">
        <f t="shared" si="128"/>
        <v>0.30281389583338209</v>
      </c>
      <c r="AQ39" s="587">
        <f t="shared" si="129"/>
        <v>0.28749076453454309</v>
      </c>
      <c r="AR39" s="580">
        <f t="shared" si="130"/>
        <v>7.1669290068922438</v>
      </c>
      <c r="AS39" s="595">
        <f t="shared" si="131"/>
        <v>2.8189100999634116</v>
      </c>
    </row>
    <row r="40" spans="1:45" ht="15.75">
      <c r="A40" s="566" t="s">
        <v>314</v>
      </c>
      <c r="B40" s="570">
        <v>0</v>
      </c>
      <c r="C40" s="566">
        <v>0</v>
      </c>
      <c r="D40" s="570">
        <v>0</v>
      </c>
      <c r="E40" s="566">
        <v>0</v>
      </c>
      <c r="F40" s="570">
        <v>0</v>
      </c>
      <c r="G40" s="566">
        <v>0</v>
      </c>
      <c r="H40" s="570">
        <v>0</v>
      </c>
      <c r="I40" s="566">
        <v>0</v>
      </c>
      <c r="J40" s="570">
        <v>0</v>
      </c>
      <c r="K40" s="566">
        <v>0</v>
      </c>
      <c r="L40" s="570">
        <v>0</v>
      </c>
      <c r="M40" s="566">
        <v>0</v>
      </c>
      <c r="N40" s="567">
        <v>0</v>
      </c>
      <c r="O40" s="568">
        <v>0</v>
      </c>
      <c r="P40" s="570">
        <v>0</v>
      </c>
      <c r="Q40" s="568">
        <v>0</v>
      </c>
      <c r="R40" s="567">
        <v>45.678276651999994</v>
      </c>
      <c r="S40" s="568">
        <v>42.930279732999999</v>
      </c>
      <c r="T40" s="567">
        <v>2.2232319999999999</v>
      </c>
      <c r="U40" s="568">
        <v>0.71508288999999992</v>
      </c>
      <c r="V40" s="570">
        <v>0</v>
      </c>
      <c r="W40" s="566">
        <v>0</v>
      </c>
      <c r="X40" s="570">
        <v>0</v>
      </c>
      <c r="Y40" s="566">
        <v>0</v>
      </c>
      <c r="Z40" s="570">
        <v>0</v>
      </c>
      <c r="AA40" s="566">
        <v>0</v>
      </c>
      <c r="AB40" s="570">
        <v>0</v>
      </c>
      <c r="AC40" s="566">
        <v>0</v>
      </c>
      <c r="AD40" s="574">
        <v>0</v>
      </c>
      <c r="AE40" s="569">
        <v>0</v>
      </c>
      <c r="AF40" s="570">
        <v>0</v>
      </c>
      <c r="AG40" s="566">
        <v>0</v>
      </c>
      <c r="AH40" s="570">
        <f t="shared" si="120"/>
        <v>0</v>
      </c>
      <c r="AI40" s="566">
        <f t="shared" si="121"/>
        <v>0</v>
      </c>
      <c r="AJ40" s="570">
        <f t="shared" si="122"/>
        <v>0</v>
      </c>
      <c r="AK40" s="566">
        <f t="shared" si="123"/>
        <v>0</v>
      </c>
      <c r="AL40" s="567">
        <f t="shared" si="124"/>
        <v>47.901508651999997</v>
      </c>
      <c r="AM40" s="568">
        <f t="shared" si="125"/>
        <v>43.645362622999997</v>
      </c>
      <c r="AN40" s="570"/>
      <c r="AO40" s="566"/>
      <c r="AP40" s="570"/>
      <c r="AQ40" s="589"/>
      <c r="AR40" s="576">
        <f t="shared" si="130"/>
        <v>47.901508651999997</v>
      </c>
      <c r="AS40" s="598">
        <f t="shared" si="131"/>
        <v>43.645362622999997</v>
      </c>
    </row>
    <row r="41" spans="1:45" ht="15.75">
      <c r="A41" s="566" t="s">
        <v>315</v>
      </c>
      <c r="B41" s="567">
        <f t="shared" ref="B41:AA41" si="132">SUM(B43:B46)</f>
        <v>0.70588548000000007</v>
      </c>
      <c r="C41" s="568">
        <f t="shared" si="132"/>
        <v>0.40524909000000003</v>
      </c>
      <c r="D41" s="567">
        <f t="shared" si="132"/>
        <v>0</v>
      </c>
      <c r="E41" s="568">
        <f t="shared" si="132"/>
        <v>0</v>
      </c>
      <c r="F41" s="567">
        <f t="shared" si="132"/>
        <v>0</v>
      </c>
      <c r="G41" s="568">
        <f t="shared" si="132"/>
        <v>0</v>
      </c>
      <c r="H41" s="567">
        <f t="shared" si="132"/>
        <v>0.9253865687393561</v>
      </c>
      <c r="I41" s="568">
        <f t="shared" si="132"/>
        <v>1.3238399999999999</v>
      </c>
      <c r="J41" s="567">
        <f t="shared" si="132"/>
        <v>0.36749451952979201</v>
      </c>
      <c r="K41" s="568">
        <f t="shared" si="132"/>
        <v>0.41485261237142462</v>
      </c>
      <c r="L41" s="567">
        <f t="shared" si="132"/>
        <v>10.466107063748797</v>
      </c>
      <c r="M41" s="568">
        <f t="shared" si="132"/>
        <v>6.7200404449999969</v>
      </c>
      <c r="N41" s="567">
        <f t="shared" si="132"/>
        <v>6.6830550000000031</v>
      </c>
      <c r="O41" s="568">
        <f t="shared" si="132"/>
        <v>5.0482420000000019</v>
      </c>
      <c r="P41" s="571">
        <f t="shared" si="132"/>
        <v>0</v>
      </c>
      <c r="Q41" s="568">
        <f t="shared" si="132"/>
        <v>0</v>
      </c>
      <c r="R41" s="567">
        <f t="shared" si="132"/>
        <v>4.739077863426</v>
      </c>
      <c r="S41" s="568">
        <f t="shared" si="132"/>
        <v>4.8670036935889769</v>
      </c>
      <c r="T41" s="567">
        <f t="shared" si="132"/>
        <v>0.78644275759999982</v>
      </c>
      <c r="U41" s="568">
        <f t="shared" si="132"/>
        <v>0.65896480668302249</v>
      </c>
      <c r="V41" s="567">
        <f t="shared" si="132"/>
        <v>0.95362144093881385</v>
      </c>
      <c r="W41" s="568">
        <f t="shared" si="132"/>
        <v>2.4543025863939683</v>
      </c>
      <c r="X41" s="567">
        <f t="shared" si="132"/>
        <v>0.10847156491125307</v>
      </c>
      <c r="Y41" s="568">
        <f t="shared" si="132"/>
        <v>0.17716440049299995</v>
      </c>
      <c r="Z41" s="567">
        <f t="shared" si="132"/>
        <v>0</v>
      </c>
      <c r="AA41" s="568">
        <f t="shared" si="132"/>
        <v>0.22012677422641216</v>
      </c>
      <c r="AB41" s="567">
        <v>280.16925810490397</v>
      </c>
      <c r="AC41" s="568">
        <v>323.01234141287784</v>
      </c>
      <c r="AD41" s="567">
        <v>61.375045755258789</v>
      </c>
      <c r="AE41" s="568">
        <v>44.8049055157732</v>
      </c>
      <c r="AF41" s="567">
        <v>86.083027329800586</v>
      </c>
      <c r="AG41" s="568">
        <v>78.780986791681983</v>
      </c>
      <c r="AH41" s="567">
        <f t="shared" ref="AH41:AS41" si="133">SUM(AH43:AH46)</f>
        <v>0.70588548000000007</v>
      </c>
      <c r="AI41" s="568">
        <f t="shared" si="133"/>
        <v>0.40524909000000003</v>
      </c>
      <c r="AJ41" s="567">
        <f t="shared" si="133"/>
        <v>18.442043152017948</v>
      </c>
      <c r="AK41" s="568">
        <f t="shared" si="133"/>
        <v>13.506975057371424</v>
      </c>
      <c r="AL41" s="567">
        <f t="shared" si="133"/>
        <v>5.5255206210260006</v>
      </c>
      <c r="AM41" s="568">
        <f t="shared" si="133"/>
        <v>5.5259685002719996</v>
      </c>
      <c r="AN41" s="567">
        <f t="shared" si="133"/>
        <v>1.0620930058500671</v>
      </c>
      <c r="AO41" s="568">
        <f t="shared" si="133"/>
        <v>2.8515937611133801</v>
      </c>
      <c r="AP41" s="567">
        <f t="shared" si="133"/>
        <v>0.8539228460414473</v>
      </c>
      <c r="AQ41" s="590">
        <f t="shared" si="133"/>
        <v>0.83166368905527577</v>
      </c>
      <c r="AR41" s="575">
        <f t="shared" si="133"/>
        <v>26.589465104935464</v>
      </c>
      <c r="AS41" s="596">
        <f t="shared" si="133"/>
        <v>23.12145009781208</v>
      </c>
    </row>
    <row r="42" spans="1:45" ht="15.75">
      <c r="A42" s="566" t="s">
        <v>316</v>
      </c>
      <c r="B42" s="567">
        <f t="shared" ref="B42:AS42" si="134">SUM(B43:B45)</f>
        <v>0.70588548000000007</v>
      </c>
      <c r="C42" s="568">
        <f t="shared" si="134"/>
        <v>0.40524909000000003</v>
      </c>
      <c r="D42" s="567">
        <f t="shared" si="134"/>
        <v>0</v>
      </c>
      <c r="E42" s="568">
        <f t="shared" si="134"/>
        <v>0</v>
      </c>
      <c r="F42" s="567">
        <f t="shared" si="134"/>
        <v>0</v>
      </c>
      <c r="G42" s="568">
        <f t="shared" si="134"/>
        <v>0</v>
      </c>
      <c r="H42" s="567">
        <f t="shared" si="134"/>
        <v>4.842656873935583E-2</v>
      </c>
      <c r="I42" s="568">
        <f t="shared" si="134"/>
        <v>0</v>
      </c>
      <c r="J42" s="567">
        <f t="shared" si="134"/>
        <v>0.23206251952979201</v>
      </c>
      <c r="K42" s="568">
        <f t="shared" si="134"/>
        <v>0.28381261237142463</v>
      </c>
      <c r="L42" s="567">
        <f t="shared" si="134"/>
        <v>10.301000383748496</v>
      </c>
      <c r="M42" s="568">
        <f t="shared" si="134"/>
        <v>6.5828082259999965</v>
      </c>
      <c r="N42" s="567">
        <f t="shared" si="134"/>
        <v>2.2194665560003135</v>
      </c>
      <c r="O42" s="568">
        <f t="shared" si="134"/>
        <v>1.935072398</v>
      </c>
      <c r="P42" s="567">
        <f t="shared" si="134"/>
        <v>0</v>
      </c>
      <c r="Q42" s="568">
        <f t="shared" si="134"/>
        <v>0</v>
      </c>
      <c r="R42" s="567">
        <f t="shared" si="134"/>
        <v>4.739077863426</v>
      </c>
      <c r="S42" s="568">
        <f t="shared" si="134"/>
        <v>4.8670036935889769</v>
      </c>
      <c r="T42" s="567">
        <f t="shared" si="134"/>
        <v>0.78644275759999982</v>
      </c>
      <c r="U42" s="568">
        <f t="shared" si="134"/>
        <v>0.65896480668302249</v>
      </c>
      <c r="V42" s="567">
        <f t="shared" si="134"/>
        <v>0.95362144093881385</v>
      </c>
      <c r="W42" s="568">
        <f t="shared" si="134"/>
        <v>2.4543025863939683</v>
      </c>
      <c r="X42" s="567">
        <f t="shared" si="134"/>
        <v>0.10847156491125307</v>
      </c>
      <c r="Y42" s="568">
        <f t="shared" si="134"/>
        <v>0.17716440049299995</v>
      </c>
      <c r="Z42" s="567">
        <f t="shared" si="134"/>
        <v>0</v>
      </c>
      <c r="AA42" s="568">
        <f t="shared" si="134"/>
        <v>0.22012677422641216</v>
      </c>
      <c r="AB42" s="567">
        <f t="shared" si="134"/>
        <v>0.56552752907367854</v>
      </c>
      <c r="AC42" s="568">
        <f t="shared" si="134"/>
        <v>0.57894692108721657</v>
      </c>
      <c r="AD42" s="567">
        <f t="shared" si="134"/>
        <v>6.1375045755258748E-2</v>
      </c>
      <c r="AE42" s="568">
        <f t="shared" si="134"/>
        <v>4.4806354515773229E-2</v>
      </c>
      <c r="AF42" s="567">
        <f t="shared" si="134"/>
        <v>0.13551472819440791</v>
      </c>
      <c r="AG42" s="568">
        <f t="shared" si="134"/>
        <v>0.147060561101794</v>
      </c>
      <c r="AH42" s="567">
        <f t="shared" si="134"/>
        <v>0.70588548000000007</v>
      </c>
      <c r="AI42" s="568">
        <f t="shared" si="134"/>
        <v>0.40524909000000003</v>
      </c>
      <c r="AJ42" s="567">
        <f t="shared" si="134"/>
        <v>12.800956028017957</v>
      </c>
      <c r="AK42" s="568">
        <f t="shared" si="134"/>
        <v>8.8016932363714222</v>
      </c>
      <c r="AL42" s="567">
        <f t="shared" si="134"/>
        <v>5.5255206210260006</v>
      </c>
      <c r="AM42" s="568">
        <f t="shared" si="134"/>
        <v>5.5259685002719996</v>
      </c>
      <c r="AN42" s="567">
        <f t="shared" si="134"/>
        <v>1.0620930058500671</v>
      </c>
      <c r="AO42" s="568">
        <f t="shared" si="134"/>
        <v>2.8515937611133801</v>
      </c>
      <c r="AP42" s="567">
        <f t="shared" si="134"/>
        <v>0.76241730302334521</v>
      </c>
      <c r="AQ42" s="590">
        <f t="shared" si="134"/>
        <v>0.77081383670478387</v>
      </c>
      <c r="AR42" s="577">
        <f t="shared" si="134"/>
        <v>20.856872437917371</v>
      </c>
      <c r="AS42" s="597">
        <f t="shared" si="134"/>
        <v>18.355318424461586</v>
      </c>
    </row>
    <row r="43" spans="1:45">
      <c r="A43" s="256" t="s">
        <v>317</v>
      </c>
      <c r="B43" s="540">
        <v>0.70588548000000007</v>
      </c>
      <c r="C43" s="257">
        <v>0.40524909000000003</v>
      </c>
      <c r="D43" s="540">
        <v>0</v>
      </c>
      <c r="E43" s="257">
        <v>0</v>
      </c>
      <c r="F43" s="540">
        <v>0</v>
      </c>
      <c r="G43" s="257">
        <v>0</v>
      </c>
      <c r="H43" s="540">
        <v>0</v>
      </c>
      <c r="I43" s="257">
        <v>0</v>
      </c>
      <c r="J43" s="540">
        <v>0.22048061279279199</v>
      </c>
      <c r="K43" s="257">
        <v>0.27295915138651461</v>
      </c>
      <c r="L43" s="540">
        <v>0</v>
      </c>
      <c r="M43" s="257">
        <v>0</v>
      </c>
      <c r="N43" s="540">
        <v>1.6182006149622477</v>
      </c>
      <c r="O43" s="257">
        <v>1.5656876277928655</v>
      </c>
      <c r="P43" s="540">
        <v>0</v>
      </c>
      <c r="Q43" s="257">
        <v>0</v>
      </c>
      <c r="R43" s="540">
        <v>2.5800530777400001</v>
      </c>
      <c r="S43" s="257">
        <v>2.5586274759799998</v>
      </c>
      <c r="T43" s="540">
        <v>0.6329917077999998</v>
      </c>
      <c r="U43" s="257">
        <v>0.6341758021199998</v>
      </c>
      <c r="V43" s="540">
        <v>0.48076829725123049</v>
      </c>
      <c r="W43" s="257">
        <v>1.1829421729284695</v>
      </c>
      <c r="X43" s="540">
        <v>0.10549938930167807</v>
      </c>
      <c r="Y43" s="257">
        <v>0.15279013868134314</v>
      </c>
      <c r="Z43" s="540">
        <v>0</v>
      </c>
      <c r="AA43" s="257">
        <v>0</v>
      </c>
      <c r="AB43" s="540">
        <v>0.37117268999999997</v>
      </c>
      <c r="AC43" s="257">
        <v>0.38268884173011736</v>
      </c>
      <c r="AD43" s="540">
        <v>6.1375045755258748E-2</v>
      </c>
      <c r="AE43" s="257">
        <v>4.4806354515773229E-2</v>
      </c>
      <c r="AF43" s="540">
        <v>2.5078545799999866E-2</v>
      </c>
      <c r="AG43" s="257">
        <v>2.4970788799999925E-2</v>
      </c>
      <c r="AH43" s="540">
        <f t="shared" ref="AH43:AH46" si="135">B43+D43+F43</f>
        <v>0.70588548000000007</v>
      </c>
      <c r="AI43" s="257">
        <f t="shared" ref="AI43:AI46" si="136">C43+E43+G43</f>
        <v>0.40524909000000003</v>
      </c>
      <c r="AJ43" s="540">
        <f t="shared" ref="AJ43:AJ46" si="137">H43+J43+L43+N43+P43</f>
        <v>1.8386812277550397</v>
      </c>
      <c r="AK43" s="257">
        <f t="shared" ref="AK43:AK46" si="138">I43+K43+M43+O43+Q43</f>
        <v>1.8386467791793801</v>
      </c>
      <c r="AL43" s="540">
        <f t="shared" ref="AL43:AL46" si="139">R43+T43</f>
        <v>3.2130447855400002</v>
      </c>
      <c r="AM43" s="257">
        <f t="shared" ref="AM43:AM46" si="140">S43+U43</f>
        <v>3.1928032780999995</v>
      </c>
      <c r="AN43" s="540">
        <f t="shared" ref="AN43:AN46" si="141">V43+X43+Z43</f>
        <v>0.58626768655290862</v>
      </c>
      <c r="AO43" s="257">
        <f t="shared" ref="AO43:AO46" si="142">W43+Y43+AA43</f>
        <v>1.3357323116098125</v>
      </c>
      <c r="AP43" s="540">
        <f t="shared" ref="AP43:AP47" si="143">AB43+AD43+AF43</f>
        <v>0.45762628155525858</v>
      </c>
      <c r="AQ43" s="586">
        <f t="shared" ref="AQ43:AQ47" si="144">AC43+AE43+AG43</f>
        <v>0.45246598504589053</v>
      </c>
      <c r="AR43" s="582">
        <f t="shared" ref="AR43:AR46" si="145">AH43+AJ43+AL43+AN43+AP43</f>
        <v>6.8015054614032078</v>
      </c>
      <c r="AS43" s="593">
        <f t="shared" ref="AS43:AS46" si="146">AI43+AK43+AM43+AO43+AQ43</f>
        <v>7.2248974439350828</v>
      </c>
    </row>
    <row r="44" spans="1:45">
      <c r="A44" s="256" t="s">
        <v>318</v>
      </c>
      <c r="B44" s="540">
        <v>0</v>
      </c>
      <c r="C44" s="257">
        <v>0</v>
      </c>
      <c r="D44" s="540">
        <v>0</v>
      </c>
      <c r="E44" s="257">
        <v>0</v>
      </c>
      <c r="F44" s="540">
        <v>0</v>
      </c>
      <c r="G44" s="257">
        <v>0</v>
      </c>
      <c r="H44" s="540">
        <v>0</v>
      </c>
      <c r="I44" s="257">
        <v>0</v>
      </c>
      <c r="J44" s="540">
        <v>2.1600000000000252E-3</v>
      </c>
      <c r="K44" s="257">
        <v>0</v>
      </c>
      <c r="L44" s="540">
        <v>5.3658639653874944</v>
      </c>
      <c r="M44" s="257">
        <v>4.596462086999999</v>
      </c>
      <c r="N44" s="540">
        <v>0.27629994103806577</v>
      </c>
      <c r="O44" s="257">
        <v>0.54815977020713447</v>
      </c>
      <c r="P44" s="540">
        <v>0</v>
      </c>
      <c r="Q44" s="257">
        <v>0</v>
      </c>
      <c r="R44" s="540">
        <v>1.2291754969589996</v>
      </c>
      <c r="S44" s="257">
        <v>1.1424248444830001</v>
      </c>
      <c r="T44" s="540">
        <v>0</v>
      </c>
      <c r="U44" s="257">
        <v>0</v>
      </c>
      <c r="V44" s="540">
        <v>0.37375375176031822</v>
      </c>
      <c r="W44" s="257">
        <v>1.0513349754325345</v>
      </c>
      <c r="X44" s="540">
        <v>2.9721756095750012E-3</v>
      </c>
      <c r="Y44" s="257">
        <v>3.9379466483860015E-3</v>
      </c>
      <c r="Z44" s="540">
        <v>0</v>
      </c>
      <c r="AA44" s="257">
        <v>0</v>
      </c>
      <c r="AB44" s="540">
        <v>0.155925708</v>
      </c>
      <c r="AC44" s="257">
        <v>0.1596907539611174</v>
      </c>
      <c r="AD44" s="540">
        <v>0</v>
      </c>
      <c r="AE44" s="257">
        <v>0</v>
      </c>
      <c r="AF44" s="540">
        <v>8.1816443909672673E-2</v>
      </c>
      <c r="AG44" s="257">
        <v>7.9599805894629894E-2</v>
      </c>
      <c r="AH44" s="540">
        <f t="shared" si="135"/>
        <v>0</v>
      </c>
      <c r="AI44" s="257">
        <f t="shared" si="136"/>
        <v>0</v>
      </c>
      <c r="AJ44" s="540">
        <f t="shared" si="137"/>
        <v>5.6443239064255604</v>
      </c>
      <c r="AK44" s="257">
        <f t="shared" si="138"/>
        <v>5.1446218572071336</v>
      </c>
      <c r="AL44" s="540">
        <f t="shared" si="139"/>
        <v>1.2291754969589996</v>
      </c>
      <c r="AM44" s="257">
        <f t="shared" si="140"/>
        <v>1.1424248444830001</v>
      </c>
      <c r="AN44" s="540">
        <f t="shared" si="141"/>
        <v>0.37672592736989324</v>
      </c>
      <c r="AO44" s="257">
        <f t="shared" si="142"/>
        <v>1.0552729220809205</v>
      </c>
      <c r="AP44" s="540">
        <f t="shared" si="143"/>
        <v>0.23774215190967268</v>
      </c>
      <c r="AQ44" s="586">
        <f t="shared" si="144"/>
        <v>0.23929055985574729</v>
      </c>
      <c r="AR44" s="583">
        <f t="shared" si="145"/>
        <v>7.4879674826641258</v>
      </c>
      <c r="AS44" s="594">
        <f t="shared" si="146"/>
        <v>7.5816101836268013</v>
      </c>
    </row>
    <row r="45" spans="1:45">
      <c r="A45" s="256" t="s">
        <v>319</v>
      </c>
      <c r="B45" s="540">
        <v>0</v>
      </c>
      <c r="C45" s="257">
        <v>0</v>
      </c>
      <c r="D45" s="540">
        <v>0</v>
      </c>
      <c r="E45" s="257">
        <v>0</v>
      </c>
      <c r="F45" s="540">
        <v>0</v>
      </c>
      <c r="G45" s="257">
        <v>0</v>
      </c>
      <c r="H45" s="540">
        <v>4.842656873935583E-2</v>
      </c>
      <c r="I45" s="257">
        <v>0</v>
      </c>
      <c r="J45" s="540">
        <v>9.4219067369999999E-3</v>
      </c>
      <c r="K45" s="257">
        <v>1.0853460984910001E-2</v>
      </c>
      <c r="L45" s="540">
        <v>4.9351364183610018</v>
      </c>
      <c r="M45" s="257">
        <v>1.9863461389999977</v>
      </c>
      <c r="N45" s="540">
        <v>0.32496600000000003</v>
      </c>
      <c r="O45" s="257">
        <v>-0.17877500000000002</v>
      </c>
      <c r="P45" s="540">
        <v>0</v>
      </c>
      <c r="Q45" s="257">
        <v>0</v>
      </c>
      <c r="R45" s="540">
        <v>0.92984928872700012</v>
      </c>
      <c r="S45" s="257">
        <v>1.1659513731259772</v>
      </c>
      <c r="T45" s="540">
        <v>0.15345104980000002</v>
      </c>
      <c r="U45" s="257">
        <v>2.4789004563022632E-2</v>
      </c>
      <c r="V45" s="540">
        <v>9.9099391927265121E-2</v>
      </c>
      <c r="W45" s="257">
        <v>0.22002543803296407</v>
      </c>
      <c r="X45" s="540">
        <v>0</v>
      </c>
      <c r="Y45" s="257">
        <v>2.0436315163270793E-2</v>
      </c>
      <c r="Z45" s="540">
        <v>0</v>
      </c>
      <c r="AA45" s="257">
        <v>0.22012677422641216</v>
      </c>
      <c r="AB45" s="540">
        <v>3.8429131073678603E-2</v>
      </c>
      <c r="AC45" s="257">
        <v>3.6567325395981815E-2</v>
      </c>
      <c r="AD45" s="540">
        <v>0</v>
      </c>
      <c r="AE45" s="257">
        <v>0</v>
      </c>
      <c r="AF45" s="540">
        <v>2.8619738484735358E-2</v>
      </c>
      <c r="AG45" s="257">
        <v>4.2489966407164188E-2</v>
      </c>
      <c r="AH45" s="540">
        <f t="shared" si="135"/>
        <v>0</v>
      </c>
      <c r="AI45" s="257">
        <f t="shared" si="136"/>
        <v>0</v>
      </c>
      <c r="AJ45" s="540">
        <f t="shared" si="137"/>
        <v>5.3179508938373576</v>
      </c>
      <c r="AK45" s="257">
        <f t="shared" si="138"/>
        <v>1.8184245999849078</v>
      </c>
      <c r="AL45" s="540">
        <f t="shared" si="139"/>
        <v>1.0833003385270001</v>
      </c>
      <c r="AM45" s="257">
        <f t="shared" si="140"/>
        <v>1.1907403776889998</v>
      </c>
      <c r="AN45" s="540">
        <f t="shared" si="141"/>
        <v>9.9099391927265121E-2</v>
      </c>
      <c r="AO45" s="257">
        <f t="shared" si="142"/>
        <v>0.460588527422647</v>
      </c>
      <c r="AP45" s="540">
        <f t="shared" si="143"/>
        <v>6.7048869558413965E-2</v>
      </c>
      <c r="AQ45" s="586">
        <f t="shared" si="144"/>
        <v>7.9057291803145996E-2</v>
      </c>
      <c r="AR45" s="583">
        <f t="shared" si="145"/>
        <v>6.5673994938500364</v>
      </c>
      <c r="AS45" s="594">
        <f t="shared" si="146"/>
        <v>3.5488107968997</v>
      </c>
    </row>
    <row r="46" spans="1:45">
      <c r="A46" s="554" t="s">
        <v>324</v>
      </c>
      <c r="B46" s="555">
        <v>0</v>
      </c>
      <c r="C46" s="556">
        <v>0</v>
      </c>
      <c r="D46" s="555">
        <v>0</v>
      </c>
      <c r="E46" s="556">
        <v>0</v>
      </c>
      <c r="F46" s="555">
        <v>0</v>
      </c>
      <c r="G46" s="556">
        <v>0</v>
      </c>
      <c r="H46" s="555">
        <v>0.87696000000000029</v>
      </c>
      <c r="I46" s="556">
        <v>1.3238399999999999</v>
      </c>
      <c r="J46" s="555">
        <v>0.135432</v>
      </c>
      <c r="K46" s="556">
        <v>0.13103999999999999</v>
      </c>
      <c r="L46" s="555">
        <v>0.16510668000030132</v>
      </c>
      <c r="M46" s="556">
        <v>0.13723221900000004</v>
      </c>
      <c r="N46" s="555">
        <v>4.46358844399969</v>
      </c>
      <c r="O46" s="556">
        <v>3.1131696020000019</v>
      </c>
      <c r="P46" s="555">
        <v>0</v>
      </c>
      <c r="Q46" s="556">
        <v>0</v>
      </c>
      <c r="R46" s="555">
        <v>0</v>
      </c>
      <c r="S46" s="556">
        <v>0</v>
      </c>
      <c r="T46" s="555">
        <v>0</v>
      </c>
      <c r="U46" s="556">
        <v>0</v>
      </c>
      <c r="V46" s="555">
        <v>0</v>
      </c>
      <c r="W46" s="556">
        <v>0</v>
      </c>
      <c r="X46" s="555">
        <v>0</v>
      </c>
      <c r="Y46" s="556">
        <v>0</v>
      </c>
      <c r="Z46" s="555">
        <v>0</v>
      </c>
      <c r="AA46" s="556">
        <v>0</v>
      </c>
      <c r="AB46" s="555">
        <v>2.622368315335067E-2</v>
      </c>
      <c r="AC46" s="556">
        <v>5.0408368486423005E-3</v>
      </c>
      <c r="AD46" s="555">
        <v>0</v>
      </c>
      <c r="AE46" s="556">
        <v>0</v>
      </c>
      <c r="AF46" s="555">
        <v>6.5281859864751449E-2</v>
      </c>
      <c r="AG46" s="556">
        <v>5.5809015501849572E-2</v>
      </c>
      <c r="AH46" s="555">
        <f t="shared" si="135"/>
        <v>0</v>
      </c>
      <c r="AI46" s="556">
        <f t="shared" si="136"/>
        <v>0</v>
      </c>
      <c r="AJ46" s="555">
        <f t="shared" si="137"/>
        <v>5.6410871239999913</v>
      </c>
      <c r="AK46" s="556">
        <f t="shared" si="138"/>
        <v>4.7052818210000016</v>
      </c>
      <c r="AL46" s="555">
        <f t="shared" si="139"/>
        <v>0</v>
      </c>
      <c r="AM46" s="556">
        <f t="shared" si="140"/>
        <v>0</v>
      </c>
      <c r="AN46" s="555">
        <f t="shared" si="141"/>
        <v>0</v>
      </c>
      <c r="AO46" s="556">
        <f t="shared" si="142"/>
        <v>0</v>
      </c>
      <c r="AP46" s="555">
        <f t="shared" si="143"/>
        <v>9.1505543018102126E-2</v>
      </c>
      <c r="AQ46" s="587">
        <f t="shared" si="144"/>
        <v>6.0849852350491875E-2</v>
      </c>
      <c r="AR46" s="601">
        <f t="shared" si="145"/>
        <v>5.7325926670180936</v>
      </c>
      <c r="AS46" s="602">
        <f t="shared" si="146"/>
        <v>4.7661316733504933</v>
      </c>
    </row>
    <row r="47" spans="1:45" ht="15.75">
      <c r="A47" s="550" t="s">
        <v>321</v>
      </c>
      <c r="B47" s="551">
        <v>35.981999999999999</v>
      </c>
      <c r="C47" s="552">
        <v>38.523762290999997</v>
      </c>
      <c r="D47" s="551">
        <f>($B$23)/1000</f>
        <v>7.6841999999999994E-2</v>
      </c>
      <c r="E47" s="552">
        <v>38.523762290999997</v>
      </c>
      <c r="F47" s="551">
        <v>0</v>
      </c>
      <c r="G47" s="552">
        <v>38.523762290999997</v>
      </c>
      <c r="H47" s="551">
        <v>142.83809999999997</v>
      </c>
      <c r="I47" s="552">
        <v>134.62259999999998</v>
      </c>
      <c r="J47" s="551">
        <v>142.83809999999997</v>
      </c>
      <c r="K47" s="552">
        <v>134.62259999999998</v>
      </c>
      <c r="L47" s="551">
        <v>142.83809999999997</v>
      </c>
      <c r="M47" s="552">
        <v>134.62259999999998</v>
      </c>
      <c r="N47" s="551">
        <v>142.83809999999997</v>
      </c>
      <c r="O47" s="552">
        <v>134.62259999999998</v>
      </c>
      <c r="P47" s="551">
        <v>142.83809999999997</v>
      </c>
      <c r="Q47" s="552">
        <v>134.62259999999998</v>
      </c>
      <c r="R47" s="551">
        <v>20.304472092770013</v>
      </c>
      <c r="S47" s="552">
        <v>19.792123979359999</v>
      </c>
      <c r="T47" s="551">
        <v>20.304472092770013</v>
      </c>
      <c r="U47" s="552">
        <v>19.792123979359999</v>
      </c>
      <c r="V47" s="551">
        <v>4.960454429999996</v>
      </c>
      <c r="W47" s="552">
        <v>14.415724119999995</v>
      </c>
      <c r="X47" s="551">
        <v>4.960454429999996</v>
      </c>
      <c r="Y47" s="552">
        <v>14.415724119999995</v>
      </c>
      <c r="Z47" s="551">
        <v>0</v>
      </c>
      <c r="AA47" s="552">
        <v>14.415724119999995</v>
      </c>
      <c r="AB47" s="551">
        <v>3.1170252099611999</v>
      </c>
      <c r="AC47" s="552">
        <v>3.0877875442547689</v>
      </c>
      <c r="AD47" s="551">
        <v>3.0722697599999997</v>
      </c>
      <c r="AE47" s="552">
        <v>3.0930388386000001</v>
      </c>
      <c r="AF47" s="551">
        <v>4.6278359700000005</v>
      </c>
      <c r="AG47" s="552">
        <v>3.2266340642500007</v>
      </c>
      <c r="AH47" s="551">
        <f>B47</f>
        <v>35.981999999999999</v>
      </c>
      <c r="AI47" s="552">
        <f>C47</f>
        <v>38.523762290999997</v>
      </c>
      <c r="AJ47" s="551">
        <f t="shared" ref="AJ47" si="147">H47</f>
        <v>142.83809999999997</v>
      </c>
      <c r="AK47" s="552">
        <f t="shared" ref="AK47" si="148">I47</f>
        <v>134.62259999999998</v>
      </c>
      <c r="AL47" s="551">
        <f t="shared" ref="AL47" si="149">R47</f>
        <v>20.304472092770013</v>
      </c>
      <c r="AM47" s="552">
        <f t="shared" ref="AM47" si="150">S47</f>
        <v>19.792123979359999</v>
      </c>
      <c r="AN47" s="551">
        <f t="shared" ref="AN47" si="151">V47</f>
        <v>4.960454429999996</v>
      </c>
      <c r="AO47" s="552">
        <f t="shared" ref="AO47" si="152">W47</f>
        <v>14.415724119999995</v>
      </c>
      <c r="AP47" s="551">
        <f t="shared" si="143"/>
        <v>10.817130939961199</v>
      </c>
      <c r="AQ47" s="585">
        <f t="shared" si="144"/>
        <v>9.4074604471047696</v>
      </c>
      <c r="AR47" s="584">
        <v>0</v>
      </c>
      <c r="AS47" s="600">
        <v>0</v>
      </c>
    </row>
    <row r="48" spans="1:45" ht="15.75">
      <c r="A48" s="562" t="s">
        <v>322</v>
      </c>
      <c r="B48" s="563">
        <v>1.9617738869434718E-2</v>
      </c>
      <c r="C48" s="564">
        <v>1.0519733792840835E-2</v>
      </c>
      <c r="D48" s="563">
        <f>D41/D47</f>
        <v>0</v>
      </c>
      <c r="E48" s="564">
        <v>1.457882678203438E-2</v>
      </c>
      <c r="F48" s="563">
        <v>0</v>
      </c>
      <c r="G48" s="564">
        <v>0</v>
      </c>
      <c r="H48" s="563">
        <v>6.478569574499775E-3</v>
      </c>
      <c r="I48" s="564">
        <v>9.8337129129878638E-3</v>
      </c>
      <c r="J48" s="563">
        <v>2.5728045915605993E-3</v>
      </c>
      <c r="K48" s="564">
        <v>3.0815970897265696E-3</v>
      </c>
      <c r="L48" s="563">
        <v>0</v>
      </c>
      <c r="M48" s="564">
        <v>0</v>
      </c>
      <c r="N48" s="563">
        <v>4.6787621789984642E-2</v>
      </c>
      <c r="O48" s="565">
        <v>3.7499216327719131E-2</v>
      </c>
      <c r="P48" s="563">
        <v>0</v>
      </c>
      <c r="Q48" s="564">
        <v>0</v>
      </c>
      <c r="R48" s="563">
        <v>0.23340069329423663</v>
      </c>
      <c r="S48" s="564">
        <v>0.24590608358478752</v>
      </c>
      <c r="T48" s="563">
        <v>3.8732489769090592E-2</v>
      </c>
      <c r="U48" s="565">
        <v>3.329429460780544E-2</v>
      </c>
      <c r="V48" s="563">
        <v>0.1922443194363806</v>
      </c>
      <c r="W48" s="564">
        <v>0.17024548885443025</v>
      </c>
      <c r="X48" s="563">
        <v>2.1868964130369019E-2</v>
      </c>
      <c r="Y48" s="564">
        <v>1.2289705222244502E-2</v>
      </c>
      <c r="Z48" s="563">
        <v>0</v>
      </c>
      <c r="AA48" s="565">
        <v>1.5269907525561902E-2</v>
      </c>
      <c r="AB48" s="563">
        <v>0.18984485923820779</v>
      </c>
      <c r="AC48" s="565">
        <v>0.18912821868928256</v>
      </c>
      <c r="AD48" s="563">
        <v>1.9977101800871418E-2</v>
      </c>
      <c r="AE48" s="565">
        <v>1.4485723540430295E-2</v>
      </c>
      <c r="AF48" s="563">
        <v>4.3388873192746195E-2</v>
      </c>
      <c r="AG48" s="565">
        <v>6.2872578391727343E-2</v>
      </c>
      <c r="AH48" s="730">
        <f t="shared" ref="AH48" si="153">AH42/AH47</f>
        <v>1.9617738869434718E-2</v>
      </c>
      <c r="AI48" s="565">
        <f t="shared" ref="AI48" si="154">AI42/AI47</f>
        <v>1.0519457755419574E-2</v>
      </c>
      <c r="AJ48" s="730">
        <f t="shared" ref="AJ48" si="155">AJ42/AJ47</f>
        <v>8.9618638360619188E-2</v>
      </c>
      <c r="AK48" s="565">
        <f t="shared" ref="AK48" si="156">AK42/AK47</f>
        <v>6.5380502503824947E-2</v>
      </c>
      <c r="AL48" s="730">
        <f t="shared" ref="AL48" si="157">AL42/AL47</f>
        <v>0.27213318306332723</v>
      </c>
      <c r="AM48" s="565">
        <f t="shared" ref="AM48" si="158">AM42/AM47</f>
        <v>0.27920037819259297</v>
      </c>
      <c r="AN48" s="730">
        <f t="shared" ref="AN48" si="159">AN42/AN47</f>
        <v>0.21411203768483525</v>
      </c>
      <c r="AO48" s="565">
        <f t="shared" ref="AO48" si="160">AO42/AO47</f>
        <v>0.19781134387534194</v>
      </c>
      <c r="AP48" s="730">
        <f t="shared" ref="AP48" si="161">AP42/AP47</f>
        <v>7.0482395679133752E-2</v>
      </c>
      <c r="AQ48" s="731">
        <f t="shared" ref="AQ48" si="162">AQ42/AQ47</f>
        <v>8.1936441937633525E-2</v>
      </c>
      <c r="AR48" s="591">
        <v>0</v>
      </c>
      <c r="AS48" s="599">
        <v>0</v>
      </c>
    </row>
    <row r="49" spans="1:17">
      <c r="A49" s="252" t="s">
        <v>325</v>
      </c>
      <c r="G49" s="751"/>
      <c r="Q49" s="751"/>
    </row>
  </sheetData>
  <mergeCells count="46">
    <mergeCell ref="AN27:AO27"/>
    <mergeCell ref="AP27:AQ27"/>
    <mergeCell ref="AR27:AS27"/>
    <mergeCell ref="AD27:AE27"/>
    <mergeCell ref="AF27:AG27"/>
    <mergeCell ref="AH27:AI27"/>
    <mergeCell ref="AJ27:AK27"/>
    <mergeCell ref="AL27:AM27"/>
    <mergeCell ref="T27:U27"/>
    <mergeCell ref="V27:W27"/>
    <mergeCell ref="X27:Y27"/>
    <mergeCell ref="Z27:AA27"/>
    <mergeCell ref="AB27:AC27"/>
    <mergeCell ref="J27:K27"/>
    <mergeCell ref="L27:M27"/>
    <mergeCell ref="N27:O27"/>
    <mergeCell ref="P27:Q27"/>
    <mergeCell ref="R27:S27"/>
    <mergeCell ref="A27:A28"/>
    <mergeCell ref="B27:C27"/>
    <mergeCell ref="D27:E27"/>
    <mergeCell ref="F27:G27"/>
    <mergeCell ref="H27:I27"/>
    <mergeCell ref="Z3:AA3"/>
    <mergeCell ref="AL3:AM3"/>
    <mergeCell ref="A3:A4"/>
    <mergeCell ref="D3:E3"/>
    <mergeCell ref="B3:C3"/>
    <mergeCell ref="F3:G3"/>
    <mergeCell ref="H3:I3"/>
    <mergeCell ref="AR3:AS3"/>
    <mergeCell ref="J3:K3"/>
    <mergeCell ref="N3:O3"/>
    <mergeCell ref="AB3:AC3"/>
    <mergeCell ref="AD3:AE3"/>
    <mergeCell ref="AF3:AG3"/>
    <mergeCell ref="AH3:AI3"/>
    <mergeCell ref="T3:U3"/>
    <mergeCell ref="V3:W3"/>
    <mergeCell ref="X3:Y3"/>
    <mergeCell ref="AN3:AO3"/>
    <mergeCell ref="AJ3:AK3"/>
    <mergeCell ref="AP3:AQ3"/>
    <mergeCell ref="R3:S3"/>
    <mergeCell ref="P3:Q3"/>
    <mergeCell ref="L3:M3"/>
  </mergeCells>
  <pageMargins left="0.7" right="0.7" top="0.75" bottom="0.75" header="0.3" footer="0.3"/>
  <pageSetup paperSize="9" orientation="portrait" r:id="rId1"/>
  <headerFooter>
    <oddHeader>&amp;C&amp;"Arial"&amp;8&amp;K000000INTERNAL&amp;1#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01"/>
  <sheetViews>
    <sheetView showGridLines="0" topLeftCell="B32" zoomScale="85" zoomScaleNormal="85" workbookViewId="0">
      <selection activeCell="F69" sqref="F69"/>
    </sheetView>
  </sheetViews>
  <sheetFormatPr baseColWidth="10" defaultColWidth="11.42578125" defaultRowHeight="12.75"/>
  <cols>
    <col min="1" max="1" width="2" style="266" customWidth="1"/>
    <col min="2" max="2" width="55.7109375" style="266" customWidth="1"/>
    <col min="3" max="3" width="12.5703125" style="266" customWidth="1"/>
    <col min="4" max="4" width="12" style="266" customWidth="1"/>
    <col min="5" max="5" width="14.7109375" style="266" customWidth="1"/>
    <col min="6" max="6" width="13" style="266" customWidth="1"/>
    <col min="7" max="7" width="13.42578125" style="266" customWidth="1"/>
    <col min="8" max="8" width="14.5703125" style="266" customWidth="1"/>
    <col min="9" max="9" width="17.140625" style="266" customWidth="1"/>
    <col min="10" max="11" width="14.140625" style="266" customWidth="1"/>
    <col min="12" max="13" width="14" style="266" customWidth="1"/>
    <col min="14" max="15" width="12.85546875" style="211" customWidth="1"/>
    <col min="16" max="25" width="11.42578125" style="211" customWidth="1"/>
    <col min="26" max="26" width="11.42578125" style="211"/>
    <col min="27" max="32" width="11.42578125" style="266"/>
  </cols>
  <sheetData>
    <row r="1" spans="1:32">
      <c r="A1" s="263"/>
      <c r="B1" s="264"/>
      <c r="C1" s="262"/>
      <c r="D1" s="262"/>
      <c r="E1" s="262"/>
      <c r="F1" s="262"/>
      <c r="G1" s="211"/>
      <c r="H1" s="247"/>
      <c r="I1" s="262"/>
      <c r="J1" s="262"/>
      <c r="K1" s="262"/>
      <c r="L1" s="262"/>
      <c r="M1" s="262"/>
      <c r="N1" s="262"/>
      <c r="O1" s="262"/>
      <c r="P1" s="262"/>
      <c r="Q1" s="262"/>
      <c r="R1" s="262"/>
      <c r="S1" s="262"/>
      <c r="T1" s="262"/>
      <c r="U1" s="262"/>
      <c r="V1" s="262"/>
      <c r="W1" s="262"/>
      <c r="X1" s="262"/>
      <c r="Y1" s="262"/>
      <c r="Z1" s="262"/>
      <c r="AA1" s="263"/>
      <c r="AB1" s="262"/>
      <c r="AC1" s="263"/>
      <c r="AD1" s="262"/>
      <c r="AE1" s="263"/>
      <c r="AF1" s="263"/>
    </row>
    <row r="2" spans="1:32">
      <c r="A2" s="263"/>
      <c r="B2" s="264"/>
      <c r="C2" s="262"/>
      <c r="D2" s="262"/>
      <c r="E2" s="262"/>
      <c r="F2" s="262"/>
      <c r="G2" s="247"/>
      <c r="H2" s="247"/>
      <c r="I2" s="262"/>
      <c r="J2" s="262"/>
      <c r="K2" s="262"/>
      <c r="L2" s="262"/>
      <c r="M2" s="262"/>
      <c r="N2" s="262"/>
      <c r="O2" s="262"/>
      <c r="P2" s="262"/>
      <c r="Q2" s="262"/>
      <c r="R2" s="262"/>
      <c r="S2" s="262"/>
      <c r="T2" s="262"/>
      <c r="U2" s="262"/>
      <c r="V2" s="262"/>
      <c r="W2" s="262"/>
      <c r="X2" s="262"/>
      <c r="Y2" s="262"/>
      <c r="Z2" s="262"/>
      <c r="AA2" s="263"/>
      <c r="AB2" s="262"/>
      <c r="AC2" s="263"/>
      <c r="AD2" s="262"/>
      <c r="AE2" s="263"/>
      <c r="AF2" s="263"/>
    </row>
    <row r="3" spans="1:32" ht="25.5" customHeight="1">
      <c r="B3" s="265"/>
      <c r="C3" s="603" t="s">
        <v>178</v>
      </c>
      <c r="D3" s="604" t="s">
        <v>326</v>
      </c>
      <c r="E3" s="604" t="s">
        <v>180</v>
      </c>
      <c r="F3" s="604" t="s">
        <v>182</v>
      </c>
      <c r="G3" s="604" t="s">
        <v>183</v>
      </c>
      <c r="H3" s="604" t="s">
        <v>327</v>
      </c>
      <c r="I3" s="605" t="s">
        <v>187</v>
      </c>
      <c r="J3" s="929" t="s">
        <v>69</v>
      </c>
      <c r="K3" s="930"/>
      <c r="L3" s="929" t="s">
        <v>328</v>
      </c>
      <c r="M3" s="930"/>
      <c r="N3" s="929" t="s">
        <v>77</v>
      </c>
      <c r="O3" s="930"/>
      <c r="P3" s="929" t="s">
        <v>120</v>
      </c>
      <c r="Q3" s="930"/>
      <c r="R3" s="929" t="s">
        <v>329</v>
      </c>
      <c r="S3" s="930"/>
      <c r="T3" s="929" t="s">
        <v>330</v>
      </c>
      <c r="U3" s="930"/>
      <c r="V3" s="929" t="s">
        <v>331</v>
      </c>
      <c r="W3" s="930"/>
      <c r="X3" s="929" t="s">
        <v>93</v>
      </c>
      <c r="Y3" s="930"/>
      <c r="Z3" s="929" t="s">
        <v>96</v>
      </c>
      <c r="AA3" s="930"/>
      <c r="AB3" s="929"/>
      <c r="AC3" s="930"/>
      <c r="AD3" s="929"/>
      <c r="AE3" s="930"/>
    </row>
    <row r="4" spans="1:32" ht="25.5">
      <c r="B4" s="267"/>
      <c r="C4" s="606" t="s">
        <v>521</v>
      </c>
      <c r="D4" s="606" t="str">
        <f t="shared" ref="D4:I4" si="0">$C$4</f>
        <v xml:space="preserve"> March 31 2024</v>
      </c>
      <c r="E4" s="606" t="str">
        <f t="shared" si="0"/>
        <v xml:space="preserve"> March 31 2024</v>
      </c>
      <c r="F4" s="606" t="str">
        <f t="shared" si="0"/>
        <v xml:space="preserve"> March 31 2024</v>
      </c>
      <c r="G4" s="606" t="str">
        <f t="shared" si="0"/>
        <v xml:space="preserve"> March 31 2024</v>
      </c>
      <c r="H4" s="606" t="str">
        <f t="shared" si="0"/>
        <v xml:space="preserve"> March 31 2024</v>
      </c>
      <c r="I4" s="606" t="str">
        <f t="shared" si="0"/>
        <v xml:space="preserve"> March 31 2024</v>
      </c>
      <c r="J4" s="607"/>
      <c r="K4" s="607" t="s">
        <v>522</v>
      </c>
      <c r="L4" s="607"/>
      <c r="M4" s="607" t="s">
        <v>522</v>
      </c>
      <c r="N4" s="607"/>
      <c r="O4" s="607" t="s">
        <v>522</v>
      </c>
      <c r="P4" s="607"/>
      <c r="Q4" s="607" t="s">
        <v>522</v>
      </c>
      <c r="R4" s="607"/>
      <c r="S4" s="607" t="s">
        <v>522</v>
      </c>
      <c r="T4" s="607"/>
      <c r="U4" s="607" t="s">
        <v>522</v>
      </c>
      <c r="V4" s="607"/>
      <c r="W4" s="607" t="s">
        <v>522</v>
      </c>
      <c r="X4" s="607"/>
      <c r="Y4" s="607" t="s">
        <v>522</v>
      </c>
      <c r="Z4" s="607"/>
      <c r="AA4" s="607" t="s">
        <v>522</v>
      </c>
      <c r="AB4" s="607"/>
      <c r="AC4" s="607" t="s">
        <v>522</v>
      </c>
      <c r="AD4" s="607"/>
      <c r="AE4" s="607" t="s">
        <v>522</v>
      </c>
    </row>
    <row r="5" spans="1:32">
      <c r="B5" s="267"/>
      <c r="C5" s="608" t="s">
        <v>245</v>
      </c>
      <c r="D5" s="608" t="s">
        <v>245</v>
      </c>
      <c r="E5" s="608" t="s">
        <v>245</v>
      </c>
      <c r="F5" s="608" t="s">
        <v>245</v>
      </c>
      <c r="G5" s="608" t="s">
        <v>245</v>
      </c>
      <c r="H5" s="608" t="s">
        <v>245</v>
      </c>
      <c r="I5" s="608" t="s">
        <v>245</v>
      </c>
      <c r="J5" s="608" t="s">
        <v>245</v>
      </c>
      <c r="K5" s="608" t="s">
        <v>245</v>
      </c>
      <c r="L5" s="608" t="s">
        <v>245</v>
      </c>
      <c r="M5" s="608" t="s">
        <v>245</v>
      </c>
      <c r="N5" s="608" t="s">
        <v>245</v>
      </c>
      <c r="O5" s="608" t="s">
        <v>245</v>
      </c>
      <c r="P5" s="608" t="s">
        <v>245</v>
      </c>
      <c r="Q5" s="608" t="s">
        <v>245</v>
      </c>
      <c r="R5" s="608" t="s">
        <v>245</v>
      </c>
      <c r="S5" s="608" t="s">
        <v>245</v>
      </c>
      <c r="T5" s="608" t="s">
        <v>245</v>
      </c>
      <c r="U5" s="608" t="s">
        <v>245</v>
      </c>
      <c r="V5" s="608" t="s">
        <v>245</v>
      </c>
      <c r="W5" s="608" t="s">
        <v>245</v>
      </c>
      <c r="X5" s="608" t="s">
        <v>245</v>
      </c>
      <c r="Y5" s="608" t="s">
        <v>245</v>
      </c>
      <c r="Z5" s="608" t="s">
        <v>245</v>
      </c>
      <c r="AA5" s="608" t="s">
        <v>245</v>
      </c>
      <c r="AB5" s="608"/>
      <c r="AC5" s="608"/>
      <c r="AD5" s="608"/>
      <c r="AE5" s="608"/>
    </row>
    <row r="6" spans="1:32">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B6" s="269"/>
      <c r="AD6" s="269"/>
    </row>
    <row r="7" spans="1:32">
      <c r="B7" s="207" t="s">
        <v>332</v>
      </c>
      <c r="C7" s="270">
        <v>16.013000000000002</v>
      </c>
      <c r="D7" s="270">
        <v>367.52699999999999</v>
      </c>
      <c r="E7" s="270">
        <v>383.54</v>
      </c>
      <c r="F7" s="270">
        <v>0.112</v>
      </c>
      <c r="G7" s="270">
        <v>0</v>
      </c>
      <c r="H7" s="270">
        <v>383.428</v>
      </c>
      <c r="I7" s="270">
        <v>383.54</v>
      </c>
      <c r="J7" s="270">
        <v>0.21099999999999999</v>
      </c>
      <c r="K7" s="270">
        <v>0.21099999999999999</v>
      </c>
      <c r="L7" s="270">
        <v>8.5999999999999993E-2</v>
      </c>
      <c r="M7" s="270">
        <v>0</v>
      </c>
      <c r="N7" s="270">
        <v>0.29699999999999999</v>
      </c>
      <c r="O7" s="270">
        <v>0.21099999999999999</v>
      </c>
      <c r="P7" s="270">
        <v>-0.20600000000000002</v>
      </c>
      <c r="Q7" s="270">
        <v>-0.497</v>
      </c>
      <c r="R7" s="270">
        <v>-0.22600000000000003</v>
      </c>
      <c r="S7" s="270">
        <v>-0.53500000000000003</v>
      </c>
      <c r="T7" s="270">
        <v>-0.65499999999999936</v>
      </c>
      <c r="U7" s="270">
        <v>-6.0549999999999997</v>
      </c>
      <c r="V7" s="270">
        <v>-0.28099999999999969</v>
      </c>
      <c r="W7" s="270">
        <v>-5.7859999999999996</v>
      </c>
      <c r="X7" s="270">
        <v>-6.806</v>
      </c>
      <c r="Y7" s="270">
        <v>-6.806</v>
      </c>
      <c r="Z7" s="270">
        <v>-7.0870000000000006</v>
      </c>
      <c r="AA7" s="270">
        <v>-12.592000000000001</v>
      </c>
      <c r="AB7" s="270">
        <v>-13.874000000000002</v>
      </c>
      <c r="AC7" s="270">
        <v>-27.952000000000002</v>
      </c>
      <c r="AD7" s="270">
        <v>-20.960999999999999</v>
      </c>
      <c r="AE7" s="270">
        <v>-40.543999999999997</v>
      </c>
    </row>
    <row r="8" spans="1:32">
      <c r="B8" s="106" t="s">
        <v>333</v>
      </c>
      <c r="C8" s="270">
        <v>55.695999999999998</v>
      </c>
      <c r="D8" s="270">
        <v>102.633</v>
      </c>
      <c r="E8" s="270">
        <v>158.32900000000001</v>
      </c>
      <c r="F8" s="270">
        <v>13.045999999999999</v>
      </c>
      <c r="G8" s="270">
        <v>31.329000000000001</v>
      </c>
      <c r="H8" s="270">
        <v>113.95399999999999</v>
      </c>
      <c r="I8" s="270">
        <v>158.32900000000001</v>
      </c>
      <c r="J8" s="270">
        <v>11.436</v>
      </c>
      <c r="K8" s="270">
        <v>21.302</v>
      </c>
      <c r="L8" s="270">
        <v>-1.141</v>
      </c>
      <c r="M8" s="270">
        <v>-2.1659999999999999</v>
      </c>
      <c r="N8" s="270">
        <v>10.295</v>
      </c>
      <c r="O8" s="270">
        <v>19.135999999999999</v>
      </c>
      <c r="P8" s="270">
        <v>8.2469999999999999</v>
      </c>
      <c r="Q8" s="270">
        <v>6.6630000000000003</v>
      </c>
      <c r="R8" s="270">
        <v>8.0820000000000007</v>
      </c>
      <c r="S8" s="270">
        <v>4.9800000000000004</v>
      </c>
      <c r="T8" s="270">
        <v>-14.747999999999998</v>
      </c>
      <c r="U8" s="270">
        <v>-62.881999999999998</v>
      </c>
      <c r="V8" s="270">
        <v>-6.6650000000000063</v>
      </c>
      <c r="W8" s="270">
        <v>-57.901000000000003</v>
      </c>
      <c r="X8" s="270">
        <v>-1.4239999999999995</v>
      </c>
      <c r="Y8" s="270">
        <v>16.876999999999999</v>
      </c>
      <c r="Z8" s="270">
        <v>-8.0889999999999986</v>
      </c>
      <c r="AA8" s="270">
        <v>-41.024000000000001</v>
      </c>
      <c r="AB8" s="270">
        <v>1.302</v>
      </c>
      <c r="AC8" s="270">
        <v>-0.26700000000000002</v>
      </c>
      <c r="AD8" s="270">
        <v>-6.786999999999999</v>
      </c>
      <c r="AE8" s="270">
        <v>-41.290999999999997</v>
      </c>
    </row>
    <row r="9" spans="1:32">
      <c r="B9" s="106" t="s">
        <v>334</v>
      </c>
      <c r="C9" s="270">
        <v>345.50299999999999</v>
      </c>
      <c r="D9" s="270">
        <v>2474.5659999999998</v>
      </c>
      <c r="E9" s="270">
        <v>2820.069</v>
      </c>
      <c r="F9" s="270">
        <v>735.40800000000002</v>
      </c>
      <c r="G9" s="270">
        <v>793.09900000000005</v>
      </c>
      <c r="H9" s="270">
        <v>1291.5619999999999</v>
      </c>
      <c r="I9" s="270">
        <v>2820.069</v>
      </c>
      <c r="J9" s="270">
        <v>347.03199999999998</v>
      </c>
      <c r="K9" s="270">
        <v>582.80399999999997</v>
      </c>
      <c r="L9" s="270">
        <v>-228.24499999999998</v>
      </c>
      <c r="M9" s="270">
        <v>-391.49599999999998</v>
      </c>
      <c r="N9" s="270">
        <v>118.78699999999999</v>
      </c>
      <c r="O9" s="270">
        <v>191.30799999999999</v>
      </c>
      <c r="P9" s="270">
        <v>16.939</v>
      </c>
      <c r="Q9" s="270">
        <v>24.992000000000001</v>
      </c>
      <c r="R9" s="270">
        <v>-31.996999999999996</v>
      </c>
      <c r="S9" s="270">
        <v>-58.942999999999998</v>
      </c>
      <c r="T9" s="270">
        <v>-24.355000000000004</v>
      </c>
      <c r="U9" s="270">
        <v>121.889</v>
      </c>
      <c r="V9" s="270">
        <v>-56.393999999999998</v>
      </c>
      <c r="W9" s="270">
        <v>62.904000000000003</v>
      </c>
      <c r="X9" s="270">
        <v>-7.7830000000000013</v>
      </c>
      <c r="Y9" s="270">
        <v>-32.088000000000001</v>
      </c>
      <c r="Z9" s="270">
        <v>-64.176999999999992</v>
      </c>
      <c r="AA9" s="270">
        <v>30.815999999999999</v>
      </c>
      <c r="AB9" s="270">
        <v>-44.191999999999993</v>
      </c>
      <c r="AC9" s="270">
        <v>-88.153999999999996</v>
      </c>
      <c r="AD9" s="270">
        <v>-108.369</v>
      </c>
      <c r="AE9" s="270">
        <v>-57.338000000000001</v>
      </c>
    </row>
    <row r="10" spans="1:32">
      <c r="B10" s="106" t="s">
        <v>335</v>
      </c>
      <c r="C10" s="270">
        <v>12.409000000000001</v>
      </c>
      <c r="D10" s="270">
        <v>0.94499999999999995</v>
      </c>
      <c r="E10" s="270">
        <v>13.353999999999999</v>
      </c>
      <c r="F10" s="270">
        <v>12.339</v>
      </c>
      <c r="G10" s="270">
        <v>0.124</v>
      </c>
      <c r="H10" s="270">
        <v>0.89100000000000001</v>
      </c>
      <c r="I10" s="270">
        <v>13.353999999999999</v>
      </c>
      <c r="J10" s="270">
        <v>1.100000000000001E-2</v>
      </c>
      <c r="K10" s="270">
        <v>0.215</v>
      </c>
      <c r="L10" s="270">
        <v>-2E-3</v>
      </c>
      <c r="M10" s="270">
        <v>-3.0000000000000001E-3</v>
      </c>
      <c r="N10" s="270">
        <v>8.9999999999999802E-3</v>
      </c>
      <c r="O10" s="270">
        <v>0.21199999999999999</v>
      </c>
      <c r="P10" s="270">
        <v>-5.2000000000000005E-2</v>
      </c>
      <c r="Q10" s="270">
        <v>0.113</v>
      </c>
      <c r="R10" s="270">
        <v>-0.121</v>
      </c>
      <c r="S10" s="270">
        <v>-1.2999999999999999E-2</v>
      </c>
      <c r="T10" s="270">
        <v>7.1999999999999995E-2</v>
      </c>
      <c r="U10" s="270">
        <v>0.10199999999999999</v>
      </c>
      <c r="V10" s="270">
        <v>-4.7000000000000014E-2</v>
      </c>
      <c r="W10" s="270">
        <v>0.09</v>
      </c>
      <c r="X10" s="270">
        <v>0</v>
      </c>
      <c r="Y10" s="270">
        <v>0</v>
      </c>
      <c r="Z10" s="270">
        <v>-4.7000000000000014E-2</v>
      </c>
      <c r="AA10" s="270">
        <v>0.09</v>
      </c>
      <c r="AB10" s="270">
        <v>-8.9999999999999993E-3</v>
      </c>
      <c r="AC10" s="270">
        <v>-1.9E-2</v>
      </c>
      <c r="AD10" s="270">
        <v>-5.6000000000000008E-2</v>
      </c>
      <c r="AE10" s="270">
        <v>7.0999999999999994E-2</v>
      </c>
    </row>
    <row r="11" spans="1:32">
      <c r="B11" s="106" t="s">
        <v>336</v>
      </c>
      <c r="C11" s="270">
        <v>136.34200000000001</v>
      </c>
      <c r="D11" s="270">
        <v>660.01300000000003</v>
      </c>
      <c r="E11" s="270">
        <v>796.35500000000002</v>
      </c>
      <c r="F11" s="270">
        <v>13.365</v>
      </c>
      <c r="G11" s="270">
        <v>31.329000000000001</v>
      </c>
      <c r="H11" s="270">
        <v>751.66099999999994</v>
      </c>
      <c r="I11" s="270">
        <v>796.35500000000002</v>
      </c>
      <c r="J11" s="270">
        <v>11.647000000000002</v>
      </c>
      <c r="K11" s="270">
        <v>21.513000000000002</v>
      </c>
      <c r="L11" s="270">
        <v>0.84200000000000008</v>
      </c>
      <c r="M11" s="270">
        <v>-2.1659999999999999</v>
      </c>
      <c r="N11" s="270">
        <v>12.489000000000001</v>
      </c>
      <c r="O11" s="270">
        <v>19.347000000000001</v>
      </c>
      <c r="P11" s="270">
        <v>9.9309999999999992</v>
      </c>
      <c r="Q11" s="270">
        <v>6.1559999999999997</v>
      </c>
      <c r="R11" s="270">
        <v>9.7459999999999987</v>
      </c>
      <c r="S11" s="270">
        <v>4.4349999999999996</v>
      </c>
      <c r="T11" s="270">
        <v>-16.381000000000007</v>
      </c>
      <c r="U11" s="270">
        <v>-69.373000000000005</v>
      </c>
      <c r="V11" s="270">
        <v>-34.516999999999996</v>
      </c>
      <c r="W11" s="270">
        <v>-51.616</v>
      </c>
      <c r="X11" s="270">
        <v>-7.2780000000000005</v>
      </c>
      <c r="Y11" s="270">
        <v>4.75</v>
      </c>
      <c r="Z11" s="270">
        <v>-41.795000000000002</v>
      </c>
      <c r="AA11" s="270">
        <v>-46.866</v>
      </c>
      <c r="AB11" s="270">
        <v>-25.105999999999998</v>
      </c>
      <c r="AC11" s="270">
        <v>-51.281999999999996</v>
      </c>
      <c r="AD11" s="270">
        <v>-66.900999999999996</v>
      </c>
      <c r="AE11" s="270">
        <v>-98.147999999999996</v>
      </c>
    </row>
    <row r="12" spans="1:32">
      <c r="B12" s="106" t="s">
        <v>337</v>
      </c>
      <c r="C12" s="270">
        <v>404.596</v>
      </c>
      <c r="D12" s="270">
        <v>5387.6310000000003</v>
      </c>
      <c r="E12" s="270">
        <v>5792.2269999999999</v>
      </c>
      <c r="F12" s="270">
        <v>744.91</v>
      </c>
      <c r="G12" s="270">
        <v>610.98599999999999</v>
      </c>
      <c r="H12" s="270">
        <v>4436.3310000000001</v>
      </c>
      <c r="I12" s="270">
        <v>5792.2269999999999</v>
      </c>
      <c r="J12" s="270">
        <v>203.74199999999999</v>
      </c>
      <c r="K12" s="270">
        <v>401.73399999999998</v>
      </c>
      <c r="L12" s="270">
        <v>-43.924999999999997</v>
      </c>
      <c r="M12" s="270">
        <v>-95.977999999999994</v>
      </c>
      <c r="N12" s="270">
        <v>159.81699999999998</v>
      </c>
      <c r="O12" s="270">
        <v>305.75599999999997</v>
      </c>
      <c r="P12" s="270">
        <v>146.03100000000001</v>
      </c>
      <c r="Q12" s="270">
        <v>251.22800000000001</v>
      </c>
      <c r="R12" s="270">
        <v>99.731000000000009</v>
      </c>
      <c r="S12" s="270">
        <v>162.69300000000001</v>
      </c>
      <c r="T12" s="270">
        <v>-26.620999999999999</v>
      </c>
      <c r="U12" s="270">
        <v>-48.872999999999998</v>
      </c>
      <c r="V12" s="270">
        <v>570.27499999999998</v>
      </c>
      <c r="W12" s="270">
        <v>610.98599999999999</v>
      </c>
      <c r="X12" s="270">
        <v>-12.433</v>
      </c>
      <c r="Y12" s="270">
        <v>-19.777999999999999</v>
      </c>
      <c r="Z12" s="270">
        <v>60.956999999999994</v>
      </c>
      <c r="AA12" s="270">
        <v>94.322999999999993</v>
      </c>
      <c r="AB12" s="270">
        <v>-1087.328</v>
      </c>
      <c r="AC12" s="270">
        <v>-1406.1289999999999</v>
      </c>
      <c r="AD12" s="270">
        <v>-1026.3710000000001</v>
      </c>
      <c r="AE12" s="270">
        <v>-1311.806</v>
      </c>
    </row>
    <row r="13" spans="1:32">
      <c r="B13" s="106" t="s">
        <v>226</v>
      </c>
      <c r="C13" s="270">
        <v>32.331000000000003</v>
      </c>
      <c r="D13" s="270">
        <v>87.882000000000005</v>
      </c>
      <c r="E13" s="270">
        <v>120.21299999999999</v>
      </c>
      <c r="F13" s="270">
        <v>23.233000000000001</v>
      </c>
      <c r="G13" s="270">
        <v>11.04</v>
      </c>
      <c r="H13" s="270">
        <v>85.94</v>
      </c>
      <c r="I13" s="270">
        <v>120.21299999999999</v>
      </c>
      <c r="J13" s="270">
        <v>29.746000000000009</v>
      </c>
      <c r="K13" s="270">
        <v>70.686000000000007</v>
      </c>
      <c r="L13" s="270">
        <v>-13.622000000000003</v>
      </c>
      <c r="M13" s="270">
        <v>-35.386000000000003</v>
      </c>
      <c r="N13" s="270">
        <v>16.123999999999999</v>
      </c>
      <c r="O13" s="270">
        <v>35.299999999999997</v>
      </c>
      <c r="P13" s="270">
        <v>15.247</v>
      </c>
      <c r="Q13" s="270">
        <v>31.881</v>
      </c>
      <c r="R13" s="270">
        <v>12.405999999999999</v>
      </c>
      <c r="S13" s="270">
        <v>26.016999999999999</v>
      </c>
      <c r="T13" s="270">
        <v>-2.8000000000000011E-2</v>
      </c>
      <c r="U13" s="270">
        <v>0.10199999999999999</v>
      </c>
      <c r="V13" s="270">
        <v>-2.7010000000000005</v>
      </c>
      <c r="W13" s="270">
        <v>11.04</v>
      </c>
      <c r="X13" s="270">
        <v>-9.7919999999999998</v>
      </c>
      <c r="Y13" s="270">
        <v>-14.561</v>
      </c>
      <c r="Z13" s="270">
        <v>2.5850000000000009</v>
      </c>
      <c r="AA13" s="270">
        <v>11.557</v>
      </c>
      <c r="AB13" s="270">
        <v>-9.1130000000000013</v>
      </c>
      <c r="AC13" s="270">
        <v>-12.242000000000001</v>
      </c>
      <c r="AD13" s="270">
        <v>-6.5280000000000005</v>
      </c>
      <c r="AE13" s="270">
        <v>-0.68500000000000005</v>
      </c>
    </row>
    <row r="14" spans="1:32">
      <c r="B14" s="106" t="s">
        <v>227</v>
      </c>
      <c r="C14" s="270">
        <v>33.566000000000003</v>
      </c>
      <c r="D14" s="270">
        <v>290.39</v>
      </c>
      <c r="E14" s="270">
        <v>323.95600000000002</v>
      </c>
      <c r="F14" s="270">
        <v>42.651000000000003</v>
      </c>
      <c r="G14" s="270">
        <v>122.60899999999999</v>
      </c>
      <c r="H14" s="270">
        <v>158.696</v>
      </c>
      <c r="I14" s="270">
        <v>323.95600000000002</v>
      </c>
      <c r="J14" s="270">
        <v>17.260999999999999</v>
      </c>
      <c r="K14" s="270">
        <v>37.027999999999999</v>
      </c>
      <c r="L14" s="270">
        <v>-2.9870000000000001</v>
      </c>
      <c r="M14" s="270">
        <v>-5.78</v>
      </c>
      <c r="N14" s="270">
        <v>14.274000000000001</v>
      </c>
      <c r="O14" s="270">
        <v>31.248000000000001</v>
      </c>
      <c r="P14" s="270">
        <v>13.869</v>
      </c>
      <c r="Q14" s="270">
        <v>29.923999999999999</v>
      </c>
      <c r="R14" s="270">
        <v>13.616999999999999</v>
      </c>
      <c r="S14" s="270">
        <v>29.422999999999998</v>
      </c>
      <c r="T14" s="270">
        <v>-2.1419999999999995</v>
      </c>
      <c r="U14" s="270">
        <v>-6.06</v>
      </c>
      <c r="V14" s="270">
        <v>110.72199999999999</v>
      </c>
      <c r="W14" s="270">
        <v>122.60899999999999</v>
      </c>
      <c r="X14" s="270">
        <v>-3.8970000000000002</v>
      </c>
      <c r="Y14" s="270">
        <v>-7.9340000000000002</v>
      </c>
      <c r="Z14" s="270">
        <v>7.5790000000000006</v>
      </c>
      <c r="AA14" s="270">
        <v>15.429</v>
      </c>
      <c r="AB14" s="270">
        <v>-17.048000000000002</v>
      </c>
      <c r="AC14" s="270">
        <v>-22.384</v>
      </c>
      <c r="AD14" s="270">
        <v>-9.4689999999999994</v>
      </c>
      <c r="AE14" s="270">
        <v>-6.9550000000000001</v>
      </c>
    </row>
    <row r="15" spans="1:32">
      <c r="B15" s="106" t="s">
        <v>338</v>
      </c>
      <c r="C15" s="270">
        <v>168.58199999999999</v>
      </c>
      <c r="D15" s="270">
        <v>65.736999999999995</v>
      </c>
      <c r="E15" s="270">
        <v>234.31899999999999</v>
      </c>
      <c r="F15" s="270">
        <v>74.850999999999999</v>
      </c>
      <c r="G15" s="270">
        <v>0.36099999999999999</v>
      </c>
      <c r="H15" s="270">
        <v>159.107</v>
      </c>
      <c r="I15" s="270">
        <v>234.31899999999999</v>
      </c>
      <c r="J15" s="270">
        <v>2.1000000000000001E-2</v>
      </c>
      <c r="K15" s="270">
        <v>2.1000000000000001E-2</v>
      </c>
      <c r="L15" s="270">
        <v>0</v>
      </c>
      <c r="M15" s="270">
        <v>0</v>
      </c>
      <c r="N15" s="270">
        <v>2.1000000000000001E-2</v>
      </c>
      <c r="O15" s="270">
        <v>2.1000000000000001E-2</v>
      </c>
      <c r="P15" s="270">
        <v>7.8999999999999959E-2</v>
      </c>
      <c r="Q15" s="270">
        <v>-0.53100000000000003</v>
      </c>
      <c r="R15" s="270">
        <v>9.6000000000000085E-2</v>
      </c>
      <c r="S15" s="270">
        <v>-0.71099999999999997</v>
      </c>
      <c r="T15" s="270">
        <v>4.9089999999999998</v>
      </c>
      <c r="U15" s="270">
        <v>10.048999999999999</v>
      </c>
      <c r="V15" s="270">
        <v>-3.9720000000000004</v>
      </c>
      <c r="W15" s="270">
        <v>0.36099999999999999</v>
      </c>
      <c r="X15" s="270">
        <v>-1.6689999999999998</v>
      </c>
      <c r="Y15" s="270">
        <v>-3.1619999999999999</v>
      </c>
      <c r="Z15" s="270">
        <v>3.3360000000000003</v>
      </c>
      <c r="AA15" s="270">
        <v>6.1760000000000002</v>
      </c>
      <c r="AB15" s="270">
        <v>-17.186</v>
      </c>
      <c r="AC15" s="270">
        <v>-24.109000000000002</v>
      </c>
      <c r="AD15" s="270">
        <v>-13.85</v>
      </c>
      <c r="AE15" s="270">
        <v>-17.933</v>
      </c>
    </row>
    <row r="16" spans="1:32">
      <c r="B16" s="106" t="s">
        <v>339</v>
      </c>
      <c r="C16" s="270">
        <v>621.47699999999998</v>
      </c>
      <c r="D16" s="270">
        <v>1897.8530000000001</v>
      </c>
      <c r="E16" s="270">
        <v>2519.33</v>
      </c>
      <c r="F16" s="270">
        <v>993.125</v>
      </c>
      <c r="G16" s="270">
        <v>606.86400000000003</v>
      </c>
      <c r="H16" s="270">
        <v>919.34100000000001</v>
      </c>
      <c r="I16" s="270">
        <v>2519.33</v>
      </c>
      <c r="J16" s="270">
        <v>359.23599999999999</v>
      </c>
      <c r="K16" s="270">
        <v>753.58199999999999</v>
      </c>
      <c r="L16" s="270">
        <v>-221.76700000000002</v>
      </c>
      <c r="M16" s="270">
        <v>-458.64600000000002</v>
      </c>
      <c r="N16" s="270">
        <v>137.46899999999997</v>
      </c>
      <c r="O16" s="270">
        <v>294.93599999999998</v>
      </c>
      <c r="P16" s="270">
        <v>94.605000000000018</v>
      </c>
      <c r="Q16" s="270">
        <v>211.67500000000001</v>
      </c>
      <c r="R16" s="270">
        <v>56.291000000000011</v>
      </c>
      <c r="S16" s="270">
        <v>131.71700000000001</v>
      </c>
      <c r="T16" s="270">
        <v>-37.372000000000007</v>
      </c>
      <c r="U16" s="270">
        <v>-77.641000000000005</v>
      </c>
      <c r="V16" s="270">
        <v>571.66800000000001</v>
      </c>
      <c r="W16" s="270">
        <v>606.86400000000003</v>
      </c>
      <c r="X16" s="270">
        <v>-6.3569999999999993</v>
      </c>
      <c r="Y16" s="270">
        <v>-15.946999999999999</v>
      </c>
      <c r="Z16" s="270">
        <v>12.522999999999996</v>
      </c>
      <c r="AA16" s="270">
        <v>38.128999999999998</v>
      </c>
      <c r="AB16" s="270">
        <v>-96.491</v>
      </c>
      <c r="AC16" s="270">
        <v>-122.999</v>
      </c>
      <c r="AD16" s="270">
        <v>-83.968000000000004</v>
      </c>
      <c r="AE16" s="270">
        <v>-84.87</v>
      </c>
    </row>
    <row r="17" spans="2:31">
      <c r="B17" s="106" t="s">
        <v>340</v>
      </c>
      <c r="C17" s="270">
        <v>684.71799999999996</v>
      </c>
      <c r="D17" s="270">
        <v>2651.8040000000001</v>
      </c>
      <c r="E17" s="270">
        <v>3336.5219999999999</v>
      </c>
      <c r="F17" s="270">
        <v>1650.288</v>
      </c>
      <c r="G17" s="270">
        <v>708.28700000000003</v>
      </c>
      <c r="H17" s="270">
        <v>977.947</v>
      </c>
      <c r="I17" s="270">
        <v>3336.5219999999999</v>
      </c>
      <c r="J17" s="270">
        <v>392.05099999999993</v>
      </c>
      <c r="K17" s="270">
        <v>813.52599999999995</v>
      </c>
      <c r="L17" s="270">
        <v>-257.40800000000007</v>
      </c>
      <c r="M17" s="270">
        <v>-514.20000000000005</v>
      </c>
      <c r="N17" s="270">
        <v>134.64300000000003</v>
      </c>
      <c r="O17" s="270">
        <v>299.32600000000002</v>
      </c>
      <c r="P17" s="270">
        <v>90.433000000000007</v>
      </c>
      <c r="Q17" s="270">
        <v>204.28700000000001</v>
      </c>
      <c r="R17" s="270">
        <v>23.211000000000006</v>
      </c>
      <c r="S17" s="270">
        <v>80.406000000000006</v>
      </c>
      <c r="T17" s="270">
        <v>-45.433999999999997</v>
      </c>
      <c r="U17" s="270">
        <v>-92.900999999999996</v>
      </c>
      <c r="V17" s="270">
        <v>698.38700000000006</v>
      </c>
      <c r="W17" s="270">
        <v>708.28700000000003</v>
      </c>
      <c r="X17" s="270">
        <v>7.23</v>
      </c>
      <c r="Y17" s="270">
        <v>3.7269999999999999</v>
      </c>
      <c r="Z17" s="270">
        <v>-15.165000000000001</v>
      </c>
      <c r="AA17" s="270">
        <v>-8.7680000000000007</v>
      </c>
      <c r="AB17" s="270">
        <v>-99.397999999999996</v>
      </c>
      <c r="AC17" s="270">
        <v>-130.84299999999999</v>
      </c>
      <c r="AD17" s="270">
        <v>-114.56299999999999</v>
      </c>
      <c r="AE17" s="270">
        <v>-139.61099999999999</v>
      </c>
    </row>
    <row r="18" spans="2:31">
      <c r="B18" s="106" t="s">
        <v>341</v>
      </c>
      <c r="C18" s="270">
        <v>102.187</v>
      </c>
      <c r="D18" s="270">
        <v>177.607</v>
      </c>
      <c r="E18" s="270">
        <v>279.79399999999998</v>
      </c>
      <c r="F18" s="270">
        <v>122.72499999999999</v>
      </c>
      <c r="G18" s="270">
        <v>7.0279999999999996</v>
      </c>
      <c r="H18" s="270">
        <v>150.041</v>
      </c>
      <c r="I18" s="270">
        <v>279.79399999999998</v>
      </c>
      <c r="J18" s="270">
        <v>14.254000000000001</v>
      </c>
      <c r="K18" s="270">
        <v>29.231000000000002</v>
      </c>
      <c r="L18" s="270">
        <v>-8.6239999999999988</v>
      </c>
      <c r="M18" s="270">
        <v>-18.257999999999999</v>
      </c>
      <c r="N18" s="270">
        <v>5.6300000000000008</v>
      </c>
      <c r="O18" s="270">
        <v>10.973000000000001</v>
      </c>
      <c r="P18" s="270">
        <v>0.95099999999999996</v>
      </c>
      <c r="Q18" s="270">
        <v>0.94899999999999995</v>
      </c>
      <c r="R18" s="270">
        <v>-2.1160000000000001</v>
      </c>
      <c r="S18" s="270">
        <v>-4.8540000000000001</v>
      </c>
      <c r="T18" s="270">
        <v>-0.55300000000000005</v>
      </c>
      <c r="U18" s="270">
        <v>0.34599999999999997</v>
      </c>
      <c r="V18" s="270">
        <v>8.8680000000000003</v>
      </c>
      <c r="W18" s="270">
        <v>7.0279999999999996</v>
      </c>
      <c r="X18" s="270">
        <v>1.1230000000000002</v>
      </c>
      <c r="Y18" s="270">
        <v>1.7250000000000001</v>
      </c>
      <c r="Z18" s="270">
        <v>-1.544</v>
      </c>
      <c r="AA18" s="270">
        <v>-2.782</v>
      </c>
      <c r="AB18" s="270">
        <v>-16.395</v>
      </c>
      <c r="AC18" s="270">
        <v>-21.334</v>
      </c>
      <c r="AD18" s="270">
        <v>-17.939</v>
      </c>
      <c r="AE18" s="270">
        <v>-24.116</v>
      </c>
    </row>
    <row r="19" spans="2:31">
      <c r="B19" s="106" t="s">
        <v>342</v>
      </c>
      <c r="C19" s="270">
        <v>1249.809</v>
      </c>
      <c r="D19" s="270">
        <v>4712.223</v>
      </c>
      <c r="E19" s="270">
        <v>5962.0320000000002</v>
      </c>
      <c r="F19" s="270">
        <v>1313.1479999999999</v>
      </c>
      <c r="G19" s="270">
        <v>3111.1550000000002</v>
      </c>
      <c r="H19" s="270">
        <v>1537.729</v>
      </c>
      <c r="I19" s="270">
        <v>5962.0320000000002</v>
      </c>
      <c r="J19" s="270">
        <v>902.06000000000006</v>
      </c>
      <c r="K19" s="270">
        <v>1876.1980000000001</v>
      </c>
      <c r="L19" s="270">
        <v>-612.40100000000007</v>
      </c>
      <c r="M19" s="270">
        <v>-1238.874</v>
      </c>
      <c r="N19" s="270">
        <v>289.65899999999993</v>
      </c>
      <c r="O19" s="270">
        <v>637.32399999999996</v>
      </c>
      <c r="P19" s="270">
        <v>215.61099999999999</v>
      </c>
      <c r="Q19" s="270">
        <v>478.54500000000002</v>
      </c>
      <c r="R19" s="270">
        <v>144.34800000000001</v>
      </c>
      <c r="S19" s="270">
        <v>323.67500000000001</v>
      </c>
      <c r="T19" s="270">
        <v>-83.25</v>
      </c>
      <c r="U19" s="270">
        <v>-184.721</v>
      </c>
      <c r="V19" s="270">
        <v>3033.3</v>
      </c>
      <c r="W19" s="270">
        <v>3111.1550000000002</v>
      </c>
      <c r="X19" s="270">
        <v>-22.969000000000001</v>
      </c>
      <c r="Y19" s="270">
        <v>-53.655000000000001</v>
      </c>
      <c r="Z19" s="270">
        <v>38.13000000000001</v>
      </c>
      <c r="AA19" s="270">
        <v>85.299000000000007</v>
      </c>
      <c r="AB19" s="270">
        <v>-94.905999999999977</v>
      </c>
      <c r="AC19" s="270">
        <v>-132.30099999999999</v>
      </c>
      <c r="AD19" s="270">
        <v>-56.776000000000003</v>
      </c>
      <c r="AE19" s="270">
        <v>-47.002000000000002</v>
      </c>
    </row>
    <row r="20" spans="2:31">
      <c r="B20" s="106" t="s">
        <v>343</v>
      </c>
      <c r="C20" s="270">
        <v>3493.194</v>
      </c>
      <c r="D20" s="270">
        <v>16059.369000000001</v>
      </c>
      <c r="E20" s="270">
        <v>19552.562999999998</v>
      </c>
      <c r="F20" s="270">
        <v>3944.7130000000002</v>
      </c>
      <c r="G20" s="270">
        <v>5402.2290000000003</v>
      </c>
      <c r="H20" s="270">
        <v>10205.620999999999</v>
      </c>
      <c r="I20" s="270">
        <v>19552.562999999998</v>
      </c>
      <c r="J20" s="270">
        <v>1945.991</v>
      </c>
      <c r="K20" s="270">
        <v>4024.721</v>
      </c>
      <c r="L20" s="270">
        <v>-1165.9380000000001</v>
      </c>
      <c r="M20" s="270">
        <v>-2378.5140000000001</v>
      </c>
      <c r="N20" s="270">
        <v>780.05300000000011</v>
      </c>
      <c r="O20" s="270">
        <v>1646.2070000000001</v>
      </c>
      <c r="P20" s="270">
        <v>564.3359999999999</v>
      </c>
      <c r="Q20" s="270">
        <v>1200.9079999999999</v>
      </c>
      <c r="R20" s="270">
        <v>331.69200000000006</v>
      </c>
      <c r="S20" s="270">
        <v>735.02700000000004</v>
      </c>
      <c r="T20" s="270">
        <v>-209.77</v>
      </c>
      <c r="U20" s="270">
        <v>-395.84100000000001</v>
      </c>
      <c r="V20" s="270">
        <v>5184.8429999999998</v>
      </c>
      <c r="W20" s="270">
        <v>5402.2290000000003</v>
      </c>
      <c r="X20" s="270">
        <v>-29.673000000000002</v>
      </c>
      <c r="Y20" s="270">
        <v>-113.18</v>
      </c>
      <c r="Z20" s="270">
        <v>91.850999999999999</v>
      </c>
      <c r="AA20" s="270">
        <v>225.73</v>
      </c>
      <c r="AB20" s="270">
        <v>-1065.191</v>
      </c>
      <c r="AC20" s="270">
        <v>-1395.768</v>
      </c>
      <c r="AD20" s="270">
        <v>-973.34</v>
      </c>
      <c r="AE20" s="270">
        <v>-1170.038</v>
      </c>
    </row>
    <row r="21" spans="2:31">
      <c r="B21" s="106" t="s">
        <v>344</v>
      </c>
      <c r="C21" s="270">
        <v>1071.4749999999999</v>
      </c>
      <c r="D21" s="270">
        <v>5468.5739999999996</v>
      </c>
      <c r="E21" s="270">
        <v>6540.049</v>
      </c>
      <c r="F21" s="270">
        <v>1435.1569999999999</v>
      </c>
      <c r="G21" s="270">
        <v>2086.0300000000002</v>
      </c>
      <c r="H21" s="270">
        <v>3018.8620000000001</v>
      </c>
      <c r="I21" s="270">
        <v>6540.049</v>
      </c>
      <c r="J21" s="270">
        <v>984.13100000000009</v>
      </c>
      <c r="K21" s="270">
        <v>1948.9390000000001</v>
      </c>
      <c r="L21" s="270">
        <v>-517.92600000000004</v>
      </c>
      <c r="M21" s="270">
        <v>-1027.643</v>
      </c>
      <c r="N21" s="270">
        <v>466.20500000000004</v>
      </c>
      <c r="O21" s="270">
        <v>921.29600000000005</v>
      </c>
      <c r="P21" s="270">
        <v>391.5</v>
      </c>
      <c r="Q21" s="270">
        <v>783.91300000000001</v>
      </c>
      <c r="R21" s="270">
        <v>332.17699999999996</v>
      </c>
      <c r="S21" s="270">
        <v>663.88599999999997</v>
      </c>
      <c r="T21" s="270">
        <v>-64.722000000000008</v>
      </c>
      <c r="U21" s="270">
        <v>-131.81200000000001</v>
      </c>
      <c r="V21" s="270">
        <v>1821.5880000000002</v>
      </c>
      <c r="W21" s="270">
        <v>2086.0300000000002</v>
      </c>
      <c r="X21" s="270">
        <v>-84.957999999999984</v>
      </c>
      <c r="Y21" s="270">
        <v>-177.25399999999999</v>
      </c>
      <c r="Z21" s="270">
        <v>182.69700000000003</v>
      </c>
      <c r="AA21" s="270">
        <v>354.84300000000002</v>
      </c>
      <c r="AB21" s="270">
        <v>-192.173</v>
      </c>
      <c r="AC21" s="270">
        <v>-227.18100000000001</v>
      </c>
      <c r="AD21" s="270">
        <v>-9.4759999999999991</v>
      </c>
      <c r="AE21" s="270">
        <v>127.66200000000001</v>
      </c>
    </row>
    <row r="22" spans="2:31">
      <c r="B22" s="106" t="s">
        <v>345</v>
      </c>
      <c r="C22" s="270">
        <v>4.5510000000000002</v>
      </c>
      <c r="D22" s="270">
        <v>1.994</v>
      </c>
      <c r="E22" s="270">
        <v>6.5449999999999999</v>
      </c>
      <c r="F22" s="270">
        <v>3.56</v>
      </c>
      <c r="G22" s="270">
        <v>1E-3</v>
      </c>
      <c r="H22" s="270">
        <v>2.984</v>
      </c>
      <c r="I22" s="270">
        <v>6.5449999999999999</v>
      </c>
      <c r="J22" s="270">
        <v>7.3840000000000003</v>
      </c>
      <c r="K22" s="270">
        <v>14.029</v>
      </c>
      <c r="L22" s="270">
        <v>-6.649</v>
      </c>
      <c r="M22" s="270">
        <v>-12.68</v>
      </c>
      <c r="N22" s="270">
        <v>0.73499999999999999</v>
      </c>
      <c r="O22" s="270">
        <v>1.349</v>
      </c>
      <c r="P22" s="270">
        <v>0.39800000000000002</v>
      </c>
      <c r="Q22" s="270">
        <v>0.67300000000000004</v>
      </c>
      <c r="R22" s="270">
        <v>0.34499999999999997</v>
      </c>
      <c r="S22" s="270">
        <v>0.58799999999999997</v>
      </c>
      <c r="T22" s="270">
        <v>-3.6999999999999998E-2</v>
      </c>
      <c r="U22" s="270">
        <v>-7.3999999999999996E-2</v>
      </c>
      <c r="V22" s="270">
        <v>0.30800000000000005</v>
      </c>
      <c r="W22" s="270">
        <v>0.51400000000000001</v>
      </c>
      <c r="X22" s="270">
        <v>-0.14000000000000001</v>
      </c>
      <c r="Y22" s="270">
        <v>-0.23</v>
      </c>
      <c r="Z22" s="270">
        <v>0.16799999999999998</v>
      </c>
      <c r="AA22" s="270">
        <v>0.28399999999999997</v>
      </c>
      <c r="AB22" s="270">
        <v>-0.21199999999999999</v>
      </c>
      <c r="AC22" s="270">
        <v>-0.20399999999999999</v>
      </c>
      <c r="AD22" s="270">
        <v>-4.3999999999999997E-2</v>
      </c>
      <c r="AE22" s="270">
        <v>0.08</v>
      </c>
    </row>
    <row r="23" spans="2:31">
      <c r="B23" s="106" t="s">
        <v>346</v>
      </c>
      <c r="C23" s="270">
        <v>46.390999999999998</v>
      </c>
      <c r="D23" s="270">
        <v>173.33500000000001</v>
      </c>
      <c r="E23" s="270">
        <v>219.726</v>
      </c>
      <c r="F23" s="270">
        <v>6.1319999999999997</v>
      </c>
      <c r="G23" s="270">
        <v>0.51700000000000002</v>
      </c>
      <c r="H23" s="270">
        <v>213.077</v>
      </c>
      <c r="I23" s="270">
        <v>219.726</v>
      </c>
      <c r="J23" s="270">
        <v>0.96200000000000008</v>
      </c>
      <c r="K23" s="270">
        <v>1.921</v>
      </c>
      <c r="L23" s="270">
        <v>0</v>
      </c>
      <c r="M23" s="270">
        <v>0</v>
      </c>
      <c r="N23" s="270">
        <v>0.96200000000000008</v>
      </c>
      <c r="O23" s="270">
        <v>1.921</v>
      </c>
      <c r="P23" s="270">
        <v>4.0999999999999981E-2</v>
      </c>
      <c r="Q23" s="270">
        <v>0.18099999999999999</v>
      </c>
      <c r="R23" s="270">
        <v>-7.4999999999999997E-2</v>
      </c>
      <c r="S23" s="270">
        <v>-4.2999999999999997E-2</v>
      </c>
      <c r="T23" s="270">
        <v>0.378</v>
      </c>
      <c r="U23" s="270">
        <v>0.65900000000000003</v>
      </c>
      <c r="V23" s="270">
        <v>0.30399999999999999</v>
      </c>
      <c r="W23" s="270">
        <v>0.61599999999999999</v>
      </c>
      <c r="X23" s="270">
        <v>-0.251</v>
      </c>
      <c r="Y23" s="270">
        <v>-0.109</v>
      </c>
      <c r="Z23" s="270">
        <v>5.2999999999999992E-2</v>
      </c>
      <c r="AA23" s="270">
        <v>0.50700000000000001</v>
      </c>
      <c r="AB23" s="270">
        <v>0</v>
      </c>
      <c r="AC23" s="270">
        <v>0</v>
      </c>
      <c r="AD23" s="270">
        <v>5.2999999999999992E-2</v>
      </c>
      <c r="AE23" s="270">
        <v>0.50700000000000001</v>
      </c>
    </row>
    <row r="24" spans="2:31">
      <c r="B24" s="106" t="s">
        <v>347</v>
      </c>
      <c r="C24" s="270">
        <v>7.1520000000000001</v>
      </c>
      <c r="D24" s="270">
        <v>83.382999999999996</v>
      </c>
      <c r="E24" s="270">
        <v>90.534999999999997</v>
      </c>
      <c r="F24" s="270">
        <v>104.018</v>
      </c>
      <c r="G24" s="270">
        <v>23.8</v>
      </c>
      <c r="H24" s="270">
        <v>-37.283000000000001</v>
      </c>
      <c r="I24" s="270">
        <v>90.534999999999997</v>
      </c>
      <c r="J24" s="270">
        <v>3.5370000000000004</v>
      </c>
      <c r="K24" s="270">
        <v>5.7720000000000002</v>
      </c>
      <c r="L24" s="270">
        <v>-0.04</v>
      </c>
      <c r="M24" s="270">
        <v>-0.04</v>
      </c>
      <c r="N24" s="270">
        <v>3.4970000000000003</v>
      </c>
      <c r="O24" s="270">
        <v>5.7320000000000002</v>
      </c>
      <c r="P24" s="270">
        <v>2.6149999999999998</v>
      </c>
      <c r="Q24" s="270">
        <v>3.76</v>
      </c>
      <c r="R24" s="270">
        <v>1.1639999999999999</v>
      </c>
      <c r="S24" s="270">
        <v>0.86199999999999999</v>
      </c>
      <c r="T24" s="270">
        <v>-1.4140000000000001</v>
      </c>
      <c r="U24" s="270">
        <v>-2.5590000000000002</v>
      </c>
      <c r="V24" s="270">
        <v>-0.25099999999999989</v>
      </c>
      <c r="W24" s="270">
        <v>-1.698</v>
      </c>
      <c r="X24" s="270">
        <v>0</v>
      </c>
      <c r="Y24" s="270">
        <v>0</v>
      </c>
      <c r="Z24" s="270">
        <v>-0.25099999999999989</v>
      </c>
      <c r="AA24" s="270">
        <v>-1.698</v>
      </c>
      <c r="AB24" s="270">
        <v>0</v>
      </c>
      <c r="AC24" s="270">
        <v>0</v>
      </c>
      <c r="AD24" s="270">
        <v>-0.25099999999999989</v>
      </c>
      <c r="AE24" s="270">
        <v>-1.698</v>
      </c>
    </row>
    <row r="25" spans="2:31">
      <c r="B25" s="106" t="s">
        <v>348</v>
      </c>
      <c r="C25" s="270">
        <v>10.153</v>
      </c>
      <c r="D25" s="270">
        <v>4.5880000000000001</v>
      </c>
      <c r="E25" s="270">
        <v>14.741</v>
      </c>
      <c r="F25" s="270">
        <v>10.539</v>
      </c>
      <c r="G25" s="270">
        <v>1.49</v>
      </c>
      <c r="H25" s="270">
        <v>2.7120000000000002</v>
      </c>
      <c r="I25" s="270">
        <v>14.741</v>
      </c>
      <c r="J25" s="270">
        <v>14.425000000000001</v>
      </c>
      <c r="K25" s="270">
        <v>26.006</v>
      </c>
      <c r="L25" s="270">
        <v>-11.301</v>
      </c>
      <c r="M25" s="270">
        <v>-21.125</v>
      </c>
      <c r="N25" s="270">
        <v>3.1240000000000006</v>
      </c>
      <c r="O25" s="270">
        <v>4.8810000000000002</v>
      </c>
      <c r="P25" s="270">
        <v>1.4429999999999998</v>
      </c>
      <c r="Q25" s="270">
        <v>1.6539999999999999</v>
      </c>
      <c r="R25" s="270">
        <v>1.1910000000000001</v>
      </c>
      <c r="S25" s="270">
        <v>1.151</v>
      </c>
      <c r="T25" s="270">
        <v>-3.5999999999999997E-2</v>
      </c>
      <c r="U25" s="270">
        <v>-6.0999999999999999E-2</v>
      </c>
      <c r="V25" s="270">
        <v>1.1559999999999999</v>
      </c>
      <c r="W25" s="270">
        <v>1.089</v>
      </c>
      <c r="X25" s="270">
        <v>0</v>
      </c>
      <c r="Y25" s="270">
        <v>2E-3</v>
      </c>
      <c r="Z25" s="270">
        <v>1.1559999999999999</v>
      </c>
      <c r="AA25" s="270">
        <v>1.091</v>
      </c>
      <c r="AB25" s="270">
        <v>0</v>
      </c>
      <c r="AC25" s="270">
        <v>0</v>
      </c>
      <c r="AD25" s="270">
        <v>1.1559999999999999</v>
      </c>
      <c r="AE25" s="270">
        <v>1.091</v>
      </c>
    </row>
    <row r="26" spans="2:31">
      <c r="B26" s="207" t="s">
        <v>349</v>
      </c>
      <c r="C26" s="270">
        <v>14.199</v>
      </c>
      <c r="D26" s="270">
        <v>34.947000000000003</v>
      </c>
      <c r="E26" s="270">
        <v>49.146000000000001</v>
      </c>
      <c r="F26" s="270">
        <v>0.70599999999999996</v>
      </c>
      <c r="G26" s="270">
        <v>3.0270000000000001</v>
      </c>
      <c r="H26" s="270">
        <v>45.412999999999997</v>
      </c>
      <c r="I26" s="270">
        <v>49.146000000000001</v>
      </c>
      <c r="J26" s="270">
        <v>4.2189999999999994</v>
      </c>
      <c r="K26" s="270">
        <v>7.9889999999999999</v>
      </c>
      <c r="L26" s="270">
        <v>-0.96000000000000008</v>
      </c>
      <c r="M26" s="270">
        <v>-1.7130000000000001</v>
      </c>
      <c r="N26" s="270">
        <v>3.2589999999999999</v>
      </c>
      <c r="O26" s="270">
        <v>6.2759999999999998</v>
      </c>
      <c r="P26" s="270">
        <v>2.7050000000000001</v>
      </c>
      <c r="Q26" s="270">
        <v>5.1790000000000003</v>
      </c>
      <c r="R26" s="270">
        <v>2.3729999999999998</v>
      </c>
      <c r="S26" s="270">
        <v>4.5179999999999998</v>
      </c>
      <c r="T26" s="270">
        <v>-5.7999999999999996E-2</v>
      </c>
      <c r="U26" s="270">
        <v>-9.2999999999999999E-2</v>
      </c>
      <c r="V26" s="270">
        <v>2.3160000000000003</v>
      </c>
      <c r="W26" s="270">
        <v>4.4260000000000002</v>
      </c>
      <c r="X26" s="270">
        <v>-0.20300000000000001</v>
      </c>
      <c r="Y26" s="270">
        <v>-0.46800000000000003</v>
      </c>
      <c r="Z26" s="270">
        <v>2.1130000000000004</v>
      </c>
      <c r="AA26" s="270">
        <v>3.9580000000000002</v>
      </c>
      <c r="AB26" s="270">
        <v>0</v>
      </c>
      <c r="AC26" s="270">
        <v>0</v>
      </c>
      <c r="AD26" s="270">
        <v>2.1130000000000004</v>
      </c>
      <c r="AE26" s="270">
        <v>3.9580000000000002</v>
      </c>
    </row>
    <row r="27" spans="2:31">
      <c r="B27" s="207" t="s">
        <v>350</v>
      </c>
      <c r="C27" s="270">
        <v>68.447999999999993</v>
      </c>
      <c r="D27" s="270">
        <v>19.876999999999999</v>
      </c>
      <c r="E27" s="270">
        <v>88.325000000000003</v>
      </c>
      <c r="F27" s="270">
        <v>52.158000000000001</v>
      </c>
      <c r="G27" s="270">
        <v>9.3230000000000004</v>
      </c>
      <c r="H27" s="270">
        <v>26.844000000000001</v>
      </c>
      <c r="I27" s="270">
        <v>88.325000000000003</v>
      </c>
      <c r="J27" s="270">
        <v>0.44200000000000006</v>
      </c>
      <c r="K27" s="270">
        <v>1.139</v>
      </c>
      <c r="L27" s="270">
        <v>0</v>
      </c>
      <c r="M27" s="270">
        <v>0</v>
      </c>
      <c r="N27" s="270">
        <v>0.44200000000000006</v>
      </c>
      <c r="O27" s="270">
        <v>1.139</v>
      </c>
      <c r="P27" s="270">
        <v>0.26400000000000001</v>
      </c>
      <c r="Q27" s="270">
        <v>0.80300000000000005</v>
      </c>
      <c r="R27" s="270">
        <v>4.9999999999999989E-2</v>
      </c>
      <c r="S27" s="270">
        <v>0.36299999999999999</v>
      </c>
      <c r="T27" s="270">
        <v>0.17099999999999999</v>
      </c>
      <c r="U27" s="270">
        <v>0.443</v>
      </c>
      <c r="V27" s="270">
        <v>0.22899999999999998</v>
      </c>
      <c r="W27" s="270">
        <v>0.81399999999999995</v>
      </c>
      <c r="X27" s="270">
        <v>-0.03</v>
      </c>
      <c r="Y27" s="270">
        <v>-7.9000000000000001E-2</v>
      </c>
      <c r="Z27" s="270">
        <v>0.19899999999999995</v>
      </c>
      <c r="AA27" s="270">
        <v>0.73499999999999999</v>
      </c>
      <c r="AB27" s="270">
        <v>0</v>
      </c>
      <c r="AC27" s="270">
        <v>0</v>
      </c>
      <c r="AD27" s="270">
        <v>0.19899999999999995</v>
      </c>
      <c r="AE27" s="270">
        <v>0.73499999999999999</v>
      </c>
    </row>
    <row r="28" spans="2:31">
      <c r="B28" s="207" t="s">
        <v>351</v>
      </c>
      <c r="C28" s="270">
        <v>55.23</v>
      </c>
      <c r="D28" s="270">
        <v>303.55399999999997</v>
      </c>
      <c r="E28" s="270">
        <v>358.78399999999999</v>
      </c>
      <c r="F28" s="270">
        <v>1.2470000000000001</v>
      </c>
      <c r="G28" s="270">
        <v>6.9000000000000006E-2</v>
      </c>
      <c r="H28" s="270">
        <v>357.46800000000002</v>
      </c>
      <c r="I28" s="270">
        <v>358.78399999999999</v>
      </c>
      <c r="J28" s="270">
        <v>5.1510000000000007</v>
      </c>
      <c r="K28" s="270">
        <v>12.358000000000001</v>
      </c>
      <c r="L28" s="270">
        <v>-2.1560000000000001</v>
      </c>
      <c r="M28" s="270">
        <v>-3.9220000000000002</v>
      </c>
      <c r="N28" s="270">
        <v>2.9950000000000001</v>
      </c>
      <c r="O28" s="270">
        <v>8.4359999999999999</v>
      </c>
      <c r="P28" s="270">
        <v>1.7069999999999999</v>
      </c>
      <c r="Q28" s="270">
        <v>5.694</v>
      </c>
      <c r="R28" s="270">
        <v>-0.54400000000000004</v>
      </c>
      <c r="S28" s="270">
        <v>-2.9340000000000002</v>
      </c>
      <c r="T28" s="270">
        <v>1.0999999999999999E-2</v>
      </c>
      <c r="U28" s="270">
        <v>1.4E-2</v>
      </c>
      <c r="V28" s="270">
        <v>-0.51000000000000023</v>
      </c>
      <c r="W28" s="270">
        <v>-2.8980000000000001</v>
      </c>
      <c r="X28" s="270">
        <v>-0.245</v>
      </c>
      <c r="Y28" s="270">
        <v>-0.75</v>
      </c>
      <c r="Z28" s="270">
        <v>-0.75500000000000034</v>
      </c>
      <c r="AA28" s="270">
        <v>-3.6480000000000001</v>
      </c>
      <c r="AB28" s="270">
        <v>0</v>
      </c>
      <c r="AC28" s="270">
        <v>0</v>
      </c>
      <c r="AD28" s="270">
        <v>-0.75500000000000034</v>
      </c>
      <c r="AE28" s="270">
        <v>-3.6480000000000001</v>
      </c>
    </row>
    <row r="29" spans="2:31">
      <c r="B29" s="207" t="s">
        <v>352</v>
      </c>
      <c r="C29" s="270">
        <v>92.954999999999998</v>
      </c>
      <c r="D29" s="270">
        <v>211.523</v>
      </c>
      <c r="E29" s="270">
        <v>304.47800000000001</v>
      </c>
      <c r="F29" s="270">
        <v>56.082999999999998</v>
      </c>
      <c r="G29" s="270">
        <v>20.84</v>
      </c>
      <c r="H29" s="270">
        <v>227.55500000000001</v>
      </c>
      <c r="I29" s="270">
        <v>304.47800000000001</v>
      </c>
      <c r="J29" s="270">
        <v>0.89999999999999991</v>
      </c>
      <c r="K29" s="270">
        <v>2.2919999999999998</v>
      </c>
      <c r="L29" s="270">
        <v>0</v>
      </c>
      <c r="M29" s="270">
        <v>0</v>
      </c>
      <c r="N29" s="270">
        <v>0.89999999999999991</v>
      </c>
      <c r="O29" s="270">
        <v>2.2919999999999998</v>
      </c>
      <c r="P29" s="270">
        <v>-0.186</v>
      </c>
      <c r="Q29" s="270">
        <v>0.13200000000000001</v>
      </c>
      <c r="R29" s="270">
        <v>-0.71599999999999997</v>
      </c>
      <c r="S29" s="270">
        <v>-0.98</v>
      </c>
      <c r="T29" s="270">
        <v>0.192</v>
      </c>
      <c r="U29" s="270">
        <v>0.49299999999999999</v>
      </c>
      <c r="V29" s="270">
        <v>9.9550000000000001</v>
      </c>
      <c r="W29" s="270">
        <v>9.9920000000000009</v>
      </c>
      <c r="X29" s="270">
        <v>-1.07</v>
      </c>
      <c r="Y29" s="270">
        <v>-1.1020000000000001</v>
      </c>
      <c r="Z29" s="270">
        <v>8.8849999999999998</v>
      </c>
      <c r="AA29" s="270">
        <v>8.89</v>
      </c>
      <c r="AB29" s="270">
        <v>0</v>
      </c>
      <c r="AC29" s="270">
        <v>0</v>
      </c>
      <c r="AD29" s="270">
        <v>8.8849999999999998</v>
      </c>
      <c r="AE29" s="270">
        <v>8.89</v>
      </c>
    </row>
    <row r="30" spans="2:31">
      <c r="B30" s="207" t="s">
        <v>353</v>
      </c>
      <c r="C30" s="270">
        <v>6.71</v>
      </c>
      <c r="D30" s="270">
        <v>78.748999999999995</v>
      </c>
      <c r="E30" s="270">
        <v>85.459000000000003</v>
      </c>
      <c r="F30" s="270">
        <v>48.423999999999999</v>
      </c>
      <c r="G30" s="270">
        <v>11.59</v>
      </c>
      <c r="H30" s="270">
        <v>25.445</v>
      </c>
      <c r="I30" s="270">
        <v>85.459000000000003</v>
      </c>
      <c r="J30" s="270">
        <v>3.1120000000000001</v>
      </c>
      <c r="K30" s="270">
        <v>6.7110000000000003</v>
      </c>
      <c r="L30" s="270">
        <v>-0.47400000000000003</v>
      </c>
      <c r="M30" s="270">
        <v>-0.93200000000000005</v>
      </c>
      <c r="N30" s="270">
        <v>2.6379999999999999</v>
      </c>
      <c r="O30" s="270">
        <v>5.7789999999999999</v>
      </c>
      <c r="P30" s="270">
        <v>2.1109999999999998</v>
      </c>
      <c r="Q30" s="270">
        <v>4.6779999999999999</v>
      </c>
      <c r="R30" s="270">
        <v>1.0739999999999998</v>
      </c>
      <c r="S30" s="270">
        <v>2.6659999999999999</v>
      </c>
      <c r="T30" s="270">
        <v>-0.97399999999999998</v>
      </c>
      <c r="U30" s="270">
        <v>-1.6879999999999999</v>
      </c>
      <c r="V30" s="270">
        <v>9.8999999999999977E-2</v>
      </c>
      <c r="W30" s="270">
        <v>0.97799999999999998</v>
      </c>
      <c r="X30" s="270">
        <v>-0.12799999999999995</v>
      </c>
      <c r="Y30" s="270">
        <v>-0.57899999999999996</v>
      </c>
      <c r="Z30" s="270">
        <v>-2.899999999999997E-2</v>
      </c>
      <c r="AA30" s="270">
        <v>0.39900000000000002</v>
      </c>
      <c r="AB30" s="270">
        <v>0</v>
      </c>
      <c r="AC30" s="270">
        <v>0</v>
      </c>
      <c r="AD30" s="270">
        <v>-2.899999999999997E-2</v>
      </c>
      <c r="AE30" s="270">
        <v>0.39900000000000002</v>
      </c>
    </row>
    <row r="31" spans="2:31">
      <c r="B31" s="207" t="s">
        <v>354</v>
      </c>
      <c r="C31" s="270">
        <v>134.86000000000001</v>
      </c>
      <c r="D31" s="270">
        <v>466.97</v>
      </c>
      <c r="E31" s="270">
        <v>601.83000000000004</v>
      </c>
      <c r="F31" s="270">
        <v>100.956</v>
      </c>
      <c r="G31" s="270">
        <v>77.638999999999996</v>
      </c>
      <c r="H31" s="270">
        <v>423.23500000000001</v>
      </c>
      <c r="I31" s="270">
        <v>601.83000000000004</v>
      </c>
      <c r="J31" s="270">
        <v>54.573</v>
      </c>
      <c r="K31" s="270">
        <v>109.44</v>
      </c>
      <c r="L31" s="270">
        <v>-49.051999999999992</v>
      </c>
      <c r="M31" s="270">
        <v>-68.486999999999995</v>
      </c>
      <c r="N31" s="270">
        <v>5.5210000000000008</v>
      </c>
      <c r="O31" s="270">
        <v>40.953000000000003</v>
      </c>
      <c r="P31" s="270">
        <v>2.5820000000000007</v>
      </c>
      <c r="Q31" s="270">
        <v>34.716000000000001</v>
      </c>
      <c r="R31" s="270">
        <v>-2.375</v>
      </c>
      <c r="S31" s="270">
        <v>24.859000000000002</v>
      </c>
      <c r="T31" s="270">
        <v>-0.76900000000000002</v>
      </c>
      <c r="U31" s="270">
        <v>-1.746</v>
      </c>
      <c r="V31" s="270">
        <v>-3.1430000000000007</v>
      </c>
      <c r="W31" s="270">
        <v>23.113</v>
      </c>
      <c r="X31" s="270">
        <v>1.0129999999999999</v>
      </c>
      <c r="Y31" s="270">
        <v>-6.9080000000000004</v>
      </c>
      <c r="Z31" s="270">
        <v>-2.1300000000000026</v>
      </c>
      <c r="AA31" s="270">
        <v>16.204999999999998</v>
      </c>
      <c r="AB31" s="270">
        <v>0</v>
      </c>
      <c r="AC31" s="270">
        <v>0</v>
      </c>
      <c r="AD31" s="270">
        <v>-2.1300000000000026</v>
      </c>
      <c r="AE31" s="270">
        <v>16.204999999999998</v>
      </c>
    </row>
    <row r="32" spans="2:31">
      <c r="B32" s="207" t="s">
        <v>355</v>
      </c>
      <c r="C32" s="270">
        <v>1237.4380000000001</v>
      </c>
      <c r="D32" s="270">
        <v>6007.6570000000002</v>
      </c>
      <c r="E32" s="270">
        <v>7245.0950000000003</v>
      </c>
      <c r="F32" s="270">
        <v>1584.31</v>
      </c>
      <c r="G32" s="270">
        <v>2236.3040000000001</v>
      </c>
      <c r="H32" s="270">
        <v>3424.4810000000002</v>
      </c>
      <c r="I32" s="270">
        <v>7245.0950000000003</v>
      </c>
      <c r="J32" s="270">
        <v>1070.9679999999998</v>
      </c>
      <c r="K32" s="270">
        <v>2119.5439999999999</v>
      </c>
      <c r="L32" s="270">
        <v>-579.05400000000009</v>
      </c>
      <c r="M32" s="270">
        <v>-1116.2360000000001</v>
      </c>
      <c r="N32" s="270">
        <v>491.91399999999999</v>
      </c>
      <c r="O32" s="270">
        <v>1003.308</v>
      </c>
      <c r="P32" s="270">
        <v>408.68600000000004</v>
      </c>
      <c r="Q32" s="270">
        <v>848.74400000000003</v>
      </c>
      <c r="R32" s="270">
        <v>336.90500000000003</v>
      </c>
      <c r="S32" s="270">
        <v>699.56500000000005</v>
      </c>
      <c r="T32" s="270">
        <v>-67.936000000000007</v>
      </c>
      <c r="U32" s="270">
        <v>-137.75700000000001</v>
      </c>
      <c r="V32" s="270">
        <v>269.17200000000003</v>
      </c>
      <c r="W32" s="270">
        <v>560.92600000000004</v>
      </c>
      <c r="X32" s="270">
        <v>-86.803999999999988</v>
      </c>
      <c r="Y32" s="270">
        <v>-188.73099999999999</v>
      </c>
      <c r="Z32" s="270">
        <v>182.36799999999999</v>
      </c>
      <c r="AA32" s="270">
        <v>372.19499999999999</v>
      </c>
      <c r="AB32" s="270">
        <v>-151.75099999999998</v>
      </c>
      <c r="AC32" s="270">
        <v>-188.09299999999999</v>
      </c>
      <c r="AD32" s="270">
        <v>30.61699999999999</v>
      </c>
      <c r="AE32" s="270">
        <v>184.102</v>
      </c>
    </row>
    <row r="33" spans="1:32">
      <c r="B33" s="207" t="s">
        <v>356</v>
      </c>
      <c r="C33" s="270">
        <v>3569.3510000000001</v>
      </c>
      <c r="D33" s="270">
        <v>2.762</v>
      </c>
      <c r="E33" s="270">
        <v>3572.1129999999998</v>
      </c>
      <c r="F33" s="270">
        <v>2070.5010000000002</v>
      </c>
      <c r="G33" s="270">
        <v>0</v>
      </c>
      <c r="H33" s="270">
        <v>1501.6120000000001</v>
      </c>
      <c r="I33" s="270">
        <v>3572.1129999999998</v>
      </c>
      <c r="J33" s="270">
        <v>0</v>
      </c>
      <c r="K33" s="270">
        <v>0</v>
      </c>
      <c r="L33" s="270">
        <v>0</v>
      </c>
      <c r="M33" s="270">
        <v>0</v>
      </c>
      <c r="N33" s="270">
        <v>0</v>
      </c>
      <c r="O33" s="270">
        <v>0</v>
      </c>
      <c r="P33" s="270">
        <v>-0.20400000000000001</v>
      </c>
      <c r="Q33" s="270">
        <v>-0.22800000000000001</v>
      </c>
      <c r="R33" s="270">
        <v>-0.20400000000000001</v>
      </c>
      <c r="S33" s="270">
        <v>-0.22800000000000001</v>
      </c>
      <c r="T33" s="270">
        <v>-14.689</v>
      </c>
      <c r="U33" s="270">
        <v>-14.430999999999999</v>
      </c>
      <c r="V33" s="270">
        <v>3029.2670000000003</v>
      </c>
      <c r="W33" s="270">
        <v>3060.6280000000002</v>
      </c>
      <c r="X33" s="270">
        <v>-635.51900000000001</v>
      </c>
      <c r="Y33" s="270">
        <v>-635.51900000000001</v>
      </c>
      <c r="Z33" s="270">
        <v>2393.748</v>
      </c>
      <c r="AA33" s="270">
        <v>2425.1089999999999</v>
      </c>
      <c r="AB33" s="270">
        <v>-40.319000000000003</v>
      </c>
      <c r="AC33" s="270">
        <v>-45.633000000000003</v>
      </c>
      <c r="AD33" s="270">
        <v>2353.4290000000001</v>
      </c>
      <c r="AE33" s="270">
        <v>2379.4760000000001</v>
      </c>
    </row>
    <row r="34" spans="1:32">
      <c r="B34" s="207" t="s">
        <v>224</v>
      </c>
      <c r="C34" s="270">
        <v>0</v>
      </c>
      <c r="D34" s="270">
        <v>0</v>
      </c>
      <c r="E34" s="270">
        <v>0</v>
      </c>
      <c r="F34" s="270">
        <v>0</v>
      </c>
      <c r="G34" s="270">
        <v>0</v>
      </c>
      <c r="H34" s="270">
        <v>0</v>
      </c>
      <c r="I34" s="270">
        <v>0</v>
      </c>
      <c r="J34" s="270">
        <v>52.449999999999989</v>
      </c>
      <c r="K34" s="270">
        <v>229.00299999999999</v>
      </c>
      <c r="L34" s="270">
        <v>-18.346000000000004</v>
      </c>
      <c r="M34" s="270">
        <v>-78.328000000000003</v>
      </c>
      <c r="N34" s="270">
        <v>34.104000000000013</v>
      </c>
      <c r="O34" s="270">
        <v>150.67500000000001</v>
      </c>
      <c r="P34" s="270">
        <v>27.554000000000002</v>
      </c>
      <c r="Q34" s="270">
        <v>123.28700000000001</v>
      </c>
      <c r="R34" s="270">
        <v>10.097999999999999</v>
      </c>
      <c r="S34" s="270">
        <v>105.6</v>
      </c>
      <c r="T34" s="270">
        <v>-1.8689999999999998</v>
      </c>
      <c r="U34" s="270">
        <v>-7.0279999999999996</v>
      </c>
      <c r="V34" s="270">
        <v>8.2409999999999997</v>
      </c>
      <c r="W34" s="270">
        <v>104.149</v>
      </c>
      <c r="X34" s="270">
        <v>-2.5499999999999972</v>
      </c>
      <c r="Y34" s="270">
        <v>-31.184999999999999</v>
      </c>
      <c r="Z34" s="270">
        <v>5.6910000000000025</v>
      </c>
      <c r="AA34" s="270">
        <v>72.963999999999999</v>
      </c>
      <c r="AB34" s="270">
        <v>-27.846</v>
      </c>
      <c r="AC34" s="270">
        <v>-30.475999999999999</v>
      </c>
      <c r="AD34" s="270">
        <v>-22.155000000000001</v>
      </c>
      <c r="AE34" s="270">
        <v>42.488</v>
      </c>
    </row>
    <row r="35" spans="1:32">
      <c r="B35" s="207" t="s">
        <v>357</v>
      </c>
      <c r="C35" s="270">
        <v>0</v>
      </c>
      <c r="D35" s="270">
        <v>0</v>
      </c>
      <c r="E35" s="270">
        <v>0</v>
      </c>
      <c r="F35" s="270">
        <v>0</v>
      </c>
      <c r="G35" s="270">
        <v>0</v>
      </c>
      <c r="H35" s="270">
        <v>0</v>
      </c>
      <c r="I35" s="270">
        <v>0</v>
      </c>
      <c r="J35" s="270">
        <v>6.4060000000000024</v>
      </c>
      <c r="K35" s="270">
        <v>27.449000000000002</v>
      </c>
      <c r="L35" s="270">
        <v>-0.62800000000000011</v>
      </c>
      <c r="M35" s="270">
        <v>-2.1560000000000001</v>
      </c>
      <c r="N35" s="270">
        <v>5.7779999999999987</v>
      </c>
      <c r="O35" s="270">
        <v>25.292999999999999</v>
      </c>
      <c r="P35" s="270">
        <v>5.3159999999999989</v>
      </c>
      <c r="Q35" s="270">
        <v>23.478999999999999</v>
      </c>
      <c r="R35" s="270">
        <v>5.3160000000000025</v>
      </c>
      <c r="S35" s="270">
        <v>23.472000000000001</v>
      </c>
      <c r="T35" s="270">
        <v>5.7999999999999996E-2</v>
      </c>
      <c r="U35" s="270">
        <v>0.155</v>
      </c>
      <c r="V35" s="270">
        <v>5.3739999999999988</v>
      </c>
      <c r="W35" s="270">
        <v>23.626999999999999</v>
      </c>
      <c r="X35" s="270">
        <v>-1.5969999999999995</v>
      </c>
      <c r="Y35" s="270">
        <v>-7.0149999999999997</v>
      </c>
      <c r="Z35" s="270">
        <v>3.7769999999999975</v>
      </c>
      <c r="AA35" s="270">
        <v>16.611999999999998</v>
      </c>
      <c r="AB35" s="270">
        <v>-3.3519999999999999</v>
      </c>
      <c r="AC35" s="270">
        <v>-3.7029999999999998</v>
      </c>
      <c r="AD35" s="270">
        <v>0.42500000000000071</v>
      </c>
      <c r="AE35" s="270">
        <v>12.909000000000001</v>
      </c>
    </row>
    <row r="36" spans="1:32">
      <c r="B36" s="207" t="s">
        <v>235</v>
      </c>
      <c r="C36" s="270">
        <v>42.152999999999999</v>
      </c>
      <c r="D36" s="270">
        <v>153.98099999999999</v>
      </c>
      <c r="E36" s="270">
        <v>196.13399999999999</v>
      </c>
      <c r="F36" s="270">
        <v>87.950999999999993</v>
      </c>
      <c r="G36" s="270">
        <v>29.666</v>
      </c>
      <c r="H36" s="270">
        <v>78.516999999999996</v>
      </c>
      <c r="I36" s="270">
        <v>196.13399999999999</v>
      </c>
      <c r="J36" s="270">
        <v>21.876999999999999</v>
      </c>
      <c r="K36" s="270">
        <v>38.89</v>
      </c>
      <c r="L36" s="270">
        <v>-10.441000000000001</v>
      </c>
      <c r="M36" s="270">
        <v>-15.797000000000001</v>
      </c>
      <c r="N36" s="270">
        <v>11.436</v>
      </c>
      <c r="O36" s="270">
        <v>23.093</v>
      </c>
      <c r="P36" s="270">
        <v>9.5549999999999997</v>
      </c>
      <c r="Q36" s="270">
        <v>18.516999999999999</v>
      </c>
      <c r="R36" s="270">
        <v>7.9240000000000013</v>
      </c>
      <c r="S36" s="270">
        <v>16.899000000000001</v>
      </c>
      <c r="T36" s="270">
        <v>-2.3810000000000002</v>
      </c>
      <c r="U36" s="270">
        <v>-2.8610000000000002</v>
      </c>
      <c r="V36" s="270">
        <v>5.5420000000000016</v>
      </c>
      <c r="W36" s="270">
        <v>14.037000000000001</v>
      </c>
      <c r="X36" s="270">
        <v>-1.214</v>
      </c>
      <c r="Y36" s="270">
        <v>-3.9</v>
      </c>
      <c r="Z36" s="270">
        <v>4.3280000000000003</v>
      </c>
      <c r="AA36" s="270">
        <v>10.137</v>
      </c>
      <c r="AB36" s="270">
        <v>-2.3089999999999997</v>
      </c>
      <c r="AC36" s="270">
        <v>-2.7589999999999999</v>
      </c>
      <c r="AD36" s="270">
        <v>2.0190000000000001</v>
      </c>
      <c r="AE36" s="270">
        <v>7.3780000000000001</v>
      </c>
    </row>
    <row r="37" spans="1:32">
      <c r="B37" s="207" t="s">
        <v>230</v>
      </c>
      <c r="C37" s="270">
        <v>0</v>
      </c>
      <c r="D37" s="270">
        <v>0</v>
      </c>
      <c r="E37" s="270">
        <v>0</v>
      </c>
      <c r="F37" s="270">
        <v>0</v>
      </c>
      <c r="G37" s="270">
        <v>0</v>
      </c>
      <c r="H37" s="270">
        <v>0</v>
      </c>
      <c r="I37" s="270">
        <v>0</v>
      </c>
      <c r="J37" s="270">
        <v>183.637</v>
      </c>
      <c r="K37" s="270">
        <v>467.233</v>
      </c>
      <c r="L37" s="270">
        <v>-126.33800000000002</v>
      </c>
      <c r="M37" s="270">
        <v>-312.52600000000001</v>
      </c>
      <c r="N37" s="270">
        <v>57.298999999999992</v>
      </c>
      <c r="O37" s="270">
        <v>154.70699999999999</v>
      </c>
      <c r="P37" s="270">
        <v>44.59</v>
      </c>
      <c r="Q37" s="270">
        <v>122.50700000000001</v>
      </c>
      <c r="R37" s="270">
        <v>41.375</v>
      </c>
      <c r="S37" s="270">
        <v>117.01300000000001</v>
      </c>
      <c r="T37" s="270">
        <v>-5.2900000000000009</v>
      </c>
      <c r="U37" s="270">
        <v>-11.021000000000001</v>
      </c>
      <c r="V37" s="270">
        <v>36.123000000000005</v>
      </c>
      <c r="W37" s="270">
        <v>106.15600000000001</v>
      </c>
      <c r="X37" s="270">
        <v>-11.436</v>
      </c>
      <c r="Y37" s="270">
        <v>-32.71</v>
      </c>
      <c r="Z37" s="270">
        <v>24.686999999999998</v>
      </c>
      <c r="AA37" s="270">
        <v>73.445999999999998</v>
      </c>
      <c r="AB37" s="270">
        <v>-28.755999999999997</v>
      </c>
      <c r="AC37" s="270">
        <v>-32.848999999999997</v>
      </c>
      <c r="AD37" s="270">
        <v>-4.0689999999999955</v>
      </c>
      <c r="AE37" s="270">
        <v>40.597000000000001</v>
      </c>
    </row>
    <row r="38" spans="1:32">
      <c r="B38" s="207" t="s">
        <v>358</v>
      </c>
      <c r="C38" s="270">
        <v>3709.6790000000001</v>
      </c>
      <c r="D38" s="270">
        <v>2.0499999999999998</v>
      </c>
      <c r="E38" s="270">
        <v>3711.7289999999998</v>
      </c>
      <c r="F38" s="270">
        <v>2181.3000000000002</v>
      </c>
      <c r="G38" s="270">
        <v>0</v>
      </c>
      <c r="H38" s="270">
        <v>1530.4290000000001</v>
      </c>
      <c r="I38" s="270">
        <v>3711.7289999999998</v>
      </c>
      <c r="J38" s="270">
        <v>250.31900000000002</v>
      </c>
      <c r="K38" s="270">
        <v>682.15800000000002</v>
      </c>
      <c r="L38" s="270">
        <v>-135.738</v>
      </c>
      <c r="M38" s="270">
        <v>-323.233</v>
      </c>
      <c r="N38" s="270">
        <v>114.58100000000002</v>
      </c>
      <c r="O38" s="270">
        <v>358.92500000000001</v>
      </c>
      <c r="P38" s="270">
        <v>92.297999999999973</v>
      </c>
      <c r="Q38" s="270">
        <v>294.74599999999998</v>
      </c>
      <c r="R38" s="270">
        <v>69.973000000000013</v>
      </c>
      <c r="S38" s="270">
        <v>269.86200000000002</v>
      </c>
      <c r="T38" s="270">
        <v>-24.265000000000001</v>
      </c>
      <c r="U38" s="270">
        <v>-35.225999999999999</v>
      </c>
      <c r="V38" s="270">
        <v>3049.0989999999997</v>
      </c>
      <c r="W38" s="270">
        <v>3238.12</v>
      </c>
      <c r="X38" s="270">
        <v>-664.71899999999994</v>
      </c>
      <c r="Y38" s="270">
        <v>-723.28499999999997</v>
      </c>
      <c r="Z38" s="270">
        <v>2384.38</v>
      </c>
      <c r="AA38" s="270">
        <v>2514.835</v>
      </c>
      <c r="AB38" s="270">
        <v>-49.040000000000006</v>
      </c>
      <c r="AC38" s="270">
        <v>-56.697000000000003</v>
      </c>
      <c r="AD38" s="270">
        <v>2335.34</v>
      </c>
      <c r="AE38" s="270">
        <v>2458.1379999999999</v>
      </c>
    </row>
    <row r="39" spans="1:32">
      <c r="B39" s="207"/>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row>
    <row r="40" spans="1:32">
      <c r="B40" s="207"/>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row>
    <row r="41" spans="1:32">
      <c r="B41" s="207"/>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row>
    <row r="42" spans="1:32">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row>
    <row r="43" spans="1:32">
      <c r="B43" s="239"/>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B43" s="271"/>
      <c r="AD43" s="271"/>
    </row>
    <row r="44" spans="1:32">
      <c r="G44" s="211"/>
      <c r="I44" s="247"/>
      <c r="V44" s="271"/>
      <c r="W44" s="271"/>
      <c r="AB44" s="211"/>
      <c r="AD44" s="211"/>
    </row>
    <row r="45" spans="1:32">
      <c r="A45" s="263"/>
      <c r="B45" s="263"/>
      <c r="C45" s="263"/>
      <c r="D45" s="263"/>
      <c r="E45" s="263"/>
      <c r="F45" s="263"/>
      <c r="G45" s="247"/>
      <c r="H45" s="263"/>
      <c r="I45" s="247"/>
      <c r="L45" s="272"/>
      <c r="M45" s="272"/>
      <c r="N45" s="247"/>
      <c r="O45" s="247"/>
      <c r="P45" s="247"/>
      <c r="Q45" s="247"/>
      <c r="R45" s="247"/>
      <c r="S45" s="247"/>
      <c r="T45" s="247"/>
      <c r="U45" s="247"/>
      <c r="V45" s="247"/>
      <c r="W45" s="247"/>
      <c r="X45" s="247"/>
      <c r="Y45" s="247"/>
      <c r="Z45" s="247"/>
      <c r="AA45" s="263"/>
      <c r="AB45" s="247"/>
      <c r="AC45" s="263"/>
      <c r="AD45" s="247"/>
      <c r="AE45" s="263"/>
      <c r="AF45" s="263"/>
    </row>
    <row r="46" spans="1:32" ht="25.5" customHeight="1">
      <c r="C46" s="603" t="s">
        <v>178</v>
      </c>
      <c r="D46" s="604" t="s">
        <v>326</v>
      </c>
      <c r="E46" s="604" t="s">
        <v>180</v>
      </c>
      <c r="F46" s="604" t="s">
        <v>182</v>
      </c>
      <c r="G46" s="604" t="s">
        <v>183</v>
      </c>
      <c r="H46" s="604" t="s">
        <v>327</v>
      </c>
      <c r="I46" s="605" t="s">
        <v>187</v>
      </c>
      <c r="J46" s="929" t="s">
        <v>69</v>
      </c>
      <c r="K46" s="930"/>
      <c r="L46" s="929" t="s">
        <v>328</v>
      </c>
      <c r="M46" s="930"/>
      <c r="N46" s="929" t="s">
        <v>77</v>
      </c>
      <c r="O46" s="930"/>
      <c r="P46" s="929" t="s">
        <v>120</v>
      </c>
      <c r="Q46" s="930"/>
      <c r="R46" s="929" t="s">
        <v>329</v>
      </c>
      <c r="S46" s="930"/>
      <c r="T46" s="929" t="s">
        <v>330</v>
      </c>
      <c r="U46" s="930"/>
      <c r="V46" s="929" t="s">
        <v>331</v>
      </c>
      <c r="W46" s="930"/>
      <c r="X46" s="929" t="s">
        <v>93</v>
      </c>
      <c r="Y46" s="930"/>
      <c r="Z46" s="929" t="s">
        <v>96</v>
      </c>
      <c r="AA46" s="930"/>
      <c r="AB46"/>
      <c r="AC46"/>
      <c r="AD46"/>
      <c r="AE46"/>
    </row>
    <row r="47" spans="1:32" ht="25.5">
      <c r="C47" s="606" t="s">
        <v>523</v>
      </c>
      <c r="D47" s="606" t="s">
        <v>523</v>
      </c>
      <c r="E47" s="606" t="s">
        <v>523</v>
      </c>
      <c r="F47" s="606" t="s">
        <v>523</v>
      </c>
      <c r="G47" s="606" t="s">
        <v>523</v>
      </c>
      <c r="H47" s="606" t="s">
        <v>523</v>
      </c>
      <c r="I47" s="606" t="s">
        <v>523</v>
      </c>
      <c r="J47" s="607" t="s">
        <v>113</v>
      </c>
      <c r="K47" s="607" t="s">
        <v>524</v>
      </c>
      <c r="L47" s="607" t="s">
        <v>113</v>
      </c>
      <c r="M47" s="607" t="s">
        <v>524</v>
      </c>
      <c r="N47" s="607" t="s">
        <v>113</v>
      </c>
      <c r="O47" s="607" t="s">
        <v>524</v>
      </c>
      <c r="P47" s="607" t="s">
        <v>113</v>
      </c>
      <c r="Q47" s="607" t="s">
        <v>524</v>
      </c>
      <c r="R47" s="607" t="s">
        <v>113</v>
      </c>
      <c r="S47" s="607" t="s">
        <v>524</v>
      </c>
      <c r="T47" s="607" t="s">
        <v>113</v>
      </c>
      <c r="U47" s="607" t="s">
        <v>524</v>
      </c>
      <c r="V47" s="607" t="s">
        <v>113</v>
      </c>
      <c r="W47" s="607" t="s">
        <v>524</v>
      </c>
      <c r="X47" s="607" t="s">
        <v>113</v>
      </c>
      <c r="Y47" s="607" t="s">
        <v>524</v>
      </c>
      <c r="Z47" s="607" t="s">
        <v>113</v>
      </c>
      <c r="AA47" s="607" t="s">
        <v>524</v>
      </c>
      <c r="AB47"/>
      <c r="AC47"/>
      <c r="AD47"/>
      <c r="AE47"/>
    </row>
    <row r="48" spans="1:32">
      <c r="C48" s="608" t="s">
        <v>245</v>
      </c>
      <c r="D48" s="608" t="s">
        <v>245</v>
      </c>
      <c r="E48" s="608" t="s">
        <v>245</v>
      </c>
      <c r="F48" s="608" t="s">
        <v>245</v>
      </c>
      <c r="G48" s="608" t="s">
        <v>245</v>
      </c>
      <c r="H48" s="608" t="s">
        <v>245</v>
      </c>
      <c r="I48" s="608" t="s">
        <v>245</v>
      </c>
      <c r="J48" s="608" t="s">
        <v>245</v>
      </c>
      <c r="K48" s="608" t="s">
        <v>245</v>
      </c>
      <c r="L48" s="608" t="s">
        <v>245</v>
      </c>
      <c r="M48" s="608" t="s">
        <v>245</v>
      </c>
      <c r="N48" s="608" t="s">
        <v>245</v>
      </c>
      <c r="O48" s="608" t="s">
        <v>245</v>
      </c>
      <c r="P48" s="608" t="s">
        <v>245</v>
      </c>
      <c r="Q48" s="608" t="s">
        <v>245</v>
      </c>
      <c r="R48" s="608" t="s">
        <v>245</v>
      </c>
      <c r="S48" s="608" t="s">
        <v>245</v>
      </c>
      <c r="T48" s="608" t="s">
        <v>245</v>
      </c>
      <c r="U48" s="608" t="s">
        <v>245</v>
      </c>
      <c r="V48" s="608" t="s">
        <v>245</v>
      </c>
      <c r="W48" s="608" t="s">
        <v>245</v>
      </c>
      <c r="X48" s="608" t="s">
        <v>245</v>
      </c>
      <c r="Y48" s="608" t="s">
        <v>245</v>
      </c>
      <c r="Z48" s="608" t="s">
        <v>245</v>
      </c>
      <c r="AA48" s="608" t="s">
        <v>245</v>
      </c>
      <c r="AB48"/>
      <c r="AC48"/>
      <c r="AD48"/>
      <c r="AE48"/>
    </row>
    <row r="49" spans="2:31">
      <c r="AB49"/>
      <c r="AC49"/>
      <c r="AD49"/>
      <c r="AE49"/>
    </row>
    <row r="50" spans="2:31">
      <c r="B50" s="207" t="s">
        <v>332</v>
      </c>
      <c r="C50" s="270">
        <v>10.101000000000001</v>
      </c>
      <c r="D50" s="270">
        <v>236.29400000000001</v>
      </c>
      <c r="E50" s="270">
        <v>246.39500000000001</v>
      </c>
      <c r="F50" s="270">
        <v>8.1000000000000003E-2</v>
      </c>
      <c r="G50" s="270">
        <v>0</v>
      </c>
      <c r="H50" s="270">
        <v>246.31399999999999</v>
      </c>
      <c r="I50" s="270">
        <v>246.39500000000001</v>
      </c>
      <c r="J50" s="270">
        <v>0</v>
      </c>
      <c r="K50" s="270">
        <v>0</v>
      </c>
      <c r="L50" s="270">
        <v>-2.8000000000000001E-2</v>
      </c>
      <c r="M50" s="270">
        <v>-6.5000000000000002E-2</v>
      </c>
      <c r="N50" s="270">
        <v>-2.8000000000000001E-2</v>
      </c>
      <c r="O50" s="270">
        <v>-6.5000000000000002E-2</v>
      </c>
      <c r="P50" s="270">
        <v>-3.2010000000000001</v>
      </c>
      <c r="Q50" s="270">
        <v>-4.3529999999999998</v>
      </c>
      <c r="R50" s="270">
        <v>-3.22</v>
      </c>
      <c r="S50" s="270">
        <v>-4.3899999999999997</v>
      </c>
      <c r="T50" s="270">
        <v>12.676</v>
      </c>
      <c r="U50" s="270">
        <v>47.241</v>
      </c>
      <c r="V50" s="270">
        <v>9.7249999999999996</v>
      </c>
      <c r="W50" s="270">
        <v>41.731000000000002</v>
      </c>
      <c r="X50" s="270">
        <v>10.847</v>
      </c>
      <c r="Y50" s="270">
        <v>7.4279999999999999</v>
      </c>
      <c r="Z50" s="270">
        <v>20.571999999999999</v>
      </c>
      <c r="AA50" s="270">
        <v>49.158999999999999</v>
      </c>
      <c r="AB50"/>
      <c r="AC50"/>
      <c r="AD50"/>
      <c r="AE50"/>
    </row>
    <row r="51" spans="2:31">
      <c r="B51" s="106" t="s">
        <v>359</v>
      </c>
      <c r="C51" s="270">
        <v>0</v>
      </c>
      <c r="D51" s="270">
        <v>0</v>
      </c>
      <c r="E51" s="270">
        <v>0</v>
      </c>
      <c r="F51" s="270">
        <v>0</v>
      </c>
      <c r="G51" s="270">
        <v>0</v>
      </c>
      <c r="H51" s="270">
        <v>0</v>
      </c>
      <c r="I51" s="270">
        <v>0</v>
      </c>
      <c r="J51" s="270">
        <v>-3.1720000000000002</v>
      </c>
      <c r="K51" s="270">
        <v>13.89</v>
      </c>
      <c r="L51" s="270">
        <v>0.121</v>
      </c>
      <c r="M51" s="270">
        <v>-0.53400000000000003</v>
      </c>
      <c r="N51" s="270">
        <v>-3.0510000000000002</v>
      </c>
      <c r="O51" s="270">
        <v>13.356</v>
      </c>
      <c r="P51" s="270">
        <v>-1.7829999999999999</v>
      </c>
      <c r="Q51" s="270">
        <v>7.8070000000000004</v>
      </c>
      <c r="R51" s="270">
        <v>-0.71199999999999997</v>
      </c>
      <c r="S51" s="270">
        <v>3.1150000000000002</v>
      </c>
      <c r="T51" s="270">
        <v>-0.53300000000000003</v>
      </c>
      <c r="U51" s="270">
        <v>2.3340000000000001</v>
      </c>
      <c r="V51" s="270">
        <v>-1.2450000000000001</v>
      </c>
      <c r="W51" s="270">
        <v>5.4489999999999998</v>
      </c>
      <c r="X51" s="270">
        <v>1.3029999999999999</v>
      </c>
      <c r="Y51" s="270">
        <v>-5.7009999999999996</v>
      </c>
      <c r="Z51" s="270">
        <v>5.8000000000000003E-2</v>
      </c>
      <c r="AA51" s="270">
        <v>-0.252</v>
      </c>
      <c r="AB51"/>
      <c r="AC51"/>
      <c r="AD51"/>
      <c r="AE51"/>
    </row>
    <row r="52" spans="2:31">
      <c r="B52" s="106" t="s">
        <v>333</v>
      </c>
      <c r="C52" s="270">
        <v>50.926000000000002</v>
      </c>
      <c r="D52" s="270">
        <v>103.08199999999999</v>
      </c>
      <c r="E52" s="270">
        <v>154.00800000000001</v>
      </c>
      <c r="F52" s="270">
        <v>25.905999999999999</v>
      </c>
      <c r="G52" s="270">
        <v>31.587</v>
      </c>
      <c r="H52" s="270">
        <v>96.515000000000001</v>
      </c>
      <c r="I52" s="270">
        <v>154.00800000000001</v>
      </c>
      <c r="J52" s="270">
        <v>8.3529999999999998</v>
      </c>
      <c r="K52" s="270">
        <v>18.824000000000002</v>
      </c>
      <c r="L52" s="270">
        <v>-0.77100000000000002</v>
      </c>
      <c r="M52" s="270">
        <v>-1.5589999999999999</v>
      </c>
      <c r="N52" s="270">
        <v>7.5819999999999999</v>
      </c>
      <c r="O52" s="270">
        <v>17.265000000000001</v>
      </c>
      <c r="P52" s="270">
        <v>14.401</v>
      </c>
      <c r="Q52" s="270">
        <v>11.207000000000001</v>
      </c>
      <c r="R52" s="270">
        <v>0.96899999999999997</v>
      </c>
      <c r="S52" s="270">
        <v>-6.8339999999999996</v>
      </c>
      <c r="T52" s="270">
        <v>-7.806</v>
      </c>
      <c r="U52" s="270">
        <v>-9.2270000000000003</v>
      </c>
      <c r="V52" s="270">
        <v>-13.864000000000001</v>
      </c>
      <c r="W52" s="270">
        <v>-23.087</v>
      </c>
      <c r="X52" s="270">
        <v>7.73</v>
      </c>
      <c r="Y52" s="270">
        <v>11.369</v>
      </c>
      <c r="Z52" s="270">
        <v>-6.1340000000000003</v>
      </c>
      <c r="AA52" s="270">
        <v>-11.718</v>
      </c>
      <c r="AB52"/>
      <c r="AC52"/>
      <c r="AD52"/>
      <c r="AE52"/>
    </row>
    <row r="53" spans="2:31">
      <c r="B53" s="106" t="s">
        <v>334</v>
      </c>
      <c r="C53" s="270">
        <v>128.982</v>
      </c>
      <c r="D53" s="270">
        <v>1535.4010000000001</v>
      </c>
      <c r="E53" s="270">
        <v>1664.383</v>
      </c>
      <c r="F53" s="270">
        <v>324.41800000000001</v>
      </c>
      <c r="G53" s="270">
        <v>556.29700000000003</v>
      </c>
      <c r="H53" s="270">
        <v>783.66800000000001</v>
      </c>
      <c r="I53" s="270">
        <v>1664.383</v>
      </c>
      <c r="J53" s="270">
        <v>271.31200000000001</v>
      </c>
      <c r="K53" s="270">
        <v>500.6</v>
      </c>
      <c r="L53" s="270">
        <v>-203.553</v>
      </c>
      <c r="M53" s="270">
        <v>-414.26400000000001</v>
      </c>
      <c r="N53" s="270">
        <v>67.759</v>
      </c>
      <c r="O53" s="270">
        <v>86.335999999999999</v>
      </c>
      <c r="P53" s="270">
        <v>-2.5649999999999999</v>
      </c>
      <c r="Q53" s="270">
        <v>-54.152000000000001</v>
      </c>
      <c r="R53" s="270">
        <v>-37.606999999999999</v>
      </c>
      <c r="S53" s="270">
        <v>-114.718</v>
      </c>
      <c r="T53" s="270">
        <v>102.124</v>
      </c>
      <c r="U53" s="270">
        <v>180.529</v>
      </c>
      <c r="V53" s="270">
        <v>64.501000000000005</v>
      </c>
      <c r="W53" s="270">
        <v>65.795000000000002</v>
      </c>
      <c r="X53" s="270">
        <v>-21.198</v>
      </c>
      <c r="Y53" s="270">
        <v>46.432000000000002</v>
      </c>
      <c r="Z53" s="270">
        <v>43.302999999999997</v>
      </c>
      <c r="AA53" s="270">
        <v>112.227</v>
      </c>
      <c r="AB53"/>
      <c r="AC53"/>
      <c r="AD53"/>
      <c r="AE53"/>
    </row>
    <row r="54" spans="2:31">
      <c r="B54" s="106" t="s">
        <v>335</v>
      </c>
      <c r="C54" s="270">
        <v>13.087</v>
      </c>
      <c r="D54" s="270">
        <v>0.68500000000000005</v>
      </c>
      <c r="E54" s="270">
        <v>13.772</v>
      </c>
      <c r="F54" s="270">
        <v>13.603</v>
      </c>
      <c r="G54" s="270">
        <v>0</v>
      </c>
      <c r="H54" s="270">
        <v>0.16900000000000001</v>
      </c>
      <c r="I54" s="270">
        <v>13.772</v>
      </c>
      <c r="J54" s="270">
        <v>0.187</v>
      </c>
      <c r="K54" s="270">
        <v>0.27100000000000002</v>
      </c>
      <c r="L54" s="270">
        <v>-4.2000000000000003E-2</v>
      </c>
      <c r="M54" s="270">
        <v>-8.3000000000000004E-2</v>
      </c>
      <c r="N54" s="270">
        <v>0.14499999999999999</v>
      </c>
      <c r="O54" s="270">
        <v>0.188</v>
      </c>
      <c r="P54" s="270">
        <v>-7.1999999999999995E-2</v>
      </c>
      <c r="Q54" s="270">
        <v>-0.22</v>
      </c>
      <c r="R54" s="270">
        <v>-0.114</v>
      </c>
      <c r="S54" s="270">
        <v>-0.32500000000000001</v>
      </c>
      <c r="T54" s="270">
        <v>0.37</v>
      </c>
      <c r="U54" s="270">
        <v>1.2E-2</v>
      </c>
      <c r="V54" s="270">
        <v>0.254</v>
      </c>
      <c r="W54" s="270">
        <v>-0.30199999999999999</v>
      </c>
      <c r="X54" s="270">
        <v>0</v>
      </c>
      <c r="Y54" s="270">
        <v>0</v>
      </c>
      <c r="Z54" s="270">
        <v>0.254</v>
      </c>
      <c r="AA54" s="270">
        <v>-0.30199999999999999</v>
      </c>
      <c r="AB54"/>
      <c r="AC54"/>
      <c r="AD54"/>
      <c r="AE54"/>
    </row>
    <row r="55" spans="2:31">
      <c r="B55" s="106" t="s">
        <v>360</v>
      </c>
      <c r="C55" s="270">
        <v>0</v>
      </c>
      <c r="D55" s="270">
        <v>0</v>
      </c>
      <c r="E55" s="270">
        <v>0</v>
      </c>
      <c r="F55" s="270">
        <v>0</v>
      </c>
      <c r="G55" s="270">
        <v>0</v>
      </c>
      <c r="H55" s="270">
        <v>0</v>
      </c>
      <c r="I55" s="270">
        <v>0</v>
      </c>
      <c r="J55" s="270">
        <v>-2.637</v>
      </c>
      <c r="K55" s="270">
        <v>11.545</v>
      </c>
      <c r="L55" s="270">
        <v>0.1</v>
      </c>
      <c r="M55" s="270">
        <v>-0.439</v>
      </c>
      <c r="N55" s="270">
        <v>-2.5369999999999999</v>
      </c>
      <c r="O55" s="270">
        <v>11.106</v>
      </c>
      <c r="P55" s="270">
        <v>-2.04</v>
      </c>
      <c r="Q55" s="270">
        <v>8.93</v>
      </c>
      <c r="R55" s="270">
        <v>-1.099</v>
      </c>
      <c r="S55" s="270">
        <v>4.8120000000000003</v>
      </c>
      <c r="T55" s="270">
        <v>4.04</v>
      </c>
      <c r="U55" s="270">
        <v>-17.690000000000001</v>
      </c>
      <c r="V55" s="270">
        <v>2.9409999999999998</v>
      </c>
      <c r="W55" s="270">
        <v>-12.878</v>
      </c>
      <c r="X55" s="270">
        <v>1.2729999999999999</v>
      </c>
      <c r="Y55" s="270">
        <v>-5.5720000000000001</v>
      </c>
      <c r="Z55" s="270">
        <v>4.2140000000000004</v>
      </c>
      <c r="AA55" s="270">
        <v>-18.45</v>
      </c>
      <c r="AB55"/>
      <c r="AC55"/>
      <c r="AD55"/>
      <c r="AE55"/>
    </row>
    <row r="56" spans="2:31">
      <c r="B56" s="106" t="s">
        <v>336</v>
      </c>
      <c r="C56" s="270">
        <v>102.143</v>
      </c>
      <c r="D56" s="270">
        <v>448.91800000000001</v>
      </c>
      <c r="E56" s="270">
        <v>551.06100000000004</v>
      </c>
      <c r="F56" s="270">
        <v>26.948</v>
      </c>
      <c r="G56" s="270">
        <v>31.587</v>
      </c>
      <c r="H56" s="270">
        <v>492.52600000000001</v>
      </c>
      <c r="I56" s="270">
        <v>551.06100000000004</v>
      </c>
      <c r="J56" s="270">
        <v>5.181</v>
      </c>
      <c r="K56" s="270">
        <v>32.713999999999999</v>
      </c>
      <c r="L56" s="270">
        <v>-0.93100000000000005</v>
      </c>
      <c r="M56" s="270">
        <v>-2.577</v>
      </c>
      <c r="N56" s="270">
        <v>4.25</v>
      </c>
      <c r="O56" s="270">
        <v>30.137</v>
      </c>
      <c r="P56" s="270">
        <v>9.16</v>
      </c>
      <c r="Q56" s="270">
        <v>14.237</v>
      </c>
      <c r="R56" s="270">
        <v>-8.9819999999999993</v>
      </c>
      <c r="S56" s="270">
        <v>-8.532</v>
      </c>
      <c r="T56" s="270">
        <v>19.3</v>
      </c>
      <c r="U56" s="270">
        <v>48.554000000000002</v>
      </c>
      <c r="V56" s="270">
        <v>21.558</v>
      </c>
      <c r="W56" s="270">
        <v>83.522999999999996</v>
      </c>
      <c r="X56" s="270">
        <v>17.478999999999999</v>
      </c>
      <c r="Y56" s="270">
        <v>9.8339999999999996</v>
      </c>
      <c r="Z56" s="270">
        <v>39.036999999999999</v>
      </c>
      <c r="AA56" s="270">
        <v>93.356999999999999</v>
      </c>
      <c r="AB56"/>
      <c r="AC56"/>
      <c r="AD56"/>
      <c r="AE56"/>
    </row>
    <row r="57" spans="2:31">
      <c r="B57" s="106" t="s">
        <v>337</v>
      </c>
      <c r="C57" s="270">
        <v>394.23</v>
      </c>
      <c r="D57" s="270">
        <v>5442.2120000000004</v>
      </c>
      <c r="E57" s="270">
        <v>5836.442</v>
      </c>
      <c r="F57" s="270">
        <v>724.49</v>
      </c>
      <c r="G57" s="270">
        <v>710.19200000000001</v>
      </c>
      <c r="H57" s="270">
        <v>4401.7610000000004</v>
      </c>
      <c r="I57" s="270">
        <v>5836.4430000000002</v>
      </c>
      <c r="J57" s="270">
        <v>177.66399999999999</v>
      </c>
      <c r="K57" s="270">
        <v>320.98399999999998</v>
      </c>
      <c r="L57" s="270">
        <v>-33.601999999999997</v>
      </c>
      <c r="M57" s="270">
        <v>-66.509</v>
      </c>
      <c r="N57" s="270">
        <v>144.06200000000001</v>
      </c>
      <c r="O57" s="270">
        <v>254.47499999999999</v>
      </c>
      <c r="P57" s="270">
        <v>125.286</v>
      </c>
      <c r="Q57" s="270">
        <v>214.68199999999999</v>
      </c>
      <c r="R57" s="270">
        <v>87.543000000000006</v>
      </c>
      <c r="S57" s="270">
        <v>147.97300000000001</v>
      </c>
      <c r="T57" s="270">
        <v>5.0949999999999998</v>
      </c>
      <c r="U57" s="270">
        <v>1.516</v>
      </c>
      <c r="V57" s="270">
        <v>92.638000000000005</v>
      </c>
      <c r="W57" s="270">
        <v>149.489</v>
      </c>
      <c r="X57" s="270">
        <v>-17.452999999999999</v>
      </c>
      <c r="Y57" s="270">
        <v>-28.501999999999999</v>
      </c>
      <c r="Z57" s="270">
        <v>75.185000000000002</v>
      </c>
      <c r="AA57" s="270">
        <v>120.98699999999999</v>
      </c>
      <c r="AB57"/>
      <c r="AC57"/>
      <c r="AD57"/>
      <c r="AE57"/>
    </row>
    <row r="58" spans="2:31">
      <c r="B58" s="106" t="s">
        <v>226</v>
      </c>
      <c r="C58" s="270">
        <v>45.435000000000002</v>
      </c>
      <c r="D58" s="270">
        <v>110.70699999999999</v>
      </c>
      <c r="E58" s="270">
        <v>156.142</v>
      </c>
      <c r="F58" s="270">
        <v>39.704999999999998</v>
      </c>
      <c r="G58" s="270">
        <v>13.614000000000001</v>
      </c>
      <c r="H58" s="270">
        <v>102.82299999999999</v>
      </c>
      <c r="I58" s="270">
        <v>156.142</v>
      </c>
      <c r="J58" s="270">
        <v>38.466000000000001</v>
      </c>
      <c r="K58" s="270">
        <v>75.903999999999996</v>
      </c>
      <c r="L58" s="270">
        <v>-23.901</v>
      </c>
      <c r="M58" s="270">
        <v>-44.183999999999997</v>
      </c>
      <c r="N58" s="270">
        <v>14.565</v>
      </c>
      <c r="O58" s="270">
        <v>31.72</v>
      </c>
      <c r="P58" s="270">
        <v>11.744</v>
      </c>
      <c r="Q58" s="270">
        <v>25.893999999999998</v>
      </c>
      <c r="R58" s="270">
        <v>8.6910000000000007</v>
      </c>
      <c r="S58" s="270">
        <v>19.948</v>
      </c>
      <c r="T58" s="270">
        <v>0.23799999999999999</v>
      </c>
      <c r="U58" s="270">
        <v>5.1999999999999998E-2</v>
      </c>
      <c r="V58" s="270">
        <v>8.9309999999999992</v>
      </c>
      <c r="W58" s="270">
        <v>20.001000000000001</v>
      </c>
      <c r="X58" s="270">
        <v>-3.0760000000000001</v>
      </c>
      <c r="Y58" s="270">
        <v>-6.8769999999999998</v>
      </c>
      <c r="Z58" s="270">
        <v>5.8550000000000004</v>
      </c>
      <c r="AA58" s="270">
        <v>13.124000000000001</v>
      </c>
      <c r="AB58"/>
      <c r="AC58"/>
      <c r="AD58"/>
      <c r="AE58"/>
    </row>
    <row r="59" spans="2:31">
      <c r="B59" s="106" t="s">
        <v>227</v>
      </c>
      <c r="C59" s="270">
        <v>24.956</v>
      </c>
      <c r="D59" s="270">
        <v>329.09199999999998</v>
      </c>
      <c r="E59" s="270">
        <v>354.048</v>
      </c>
      <c r="F59" s="270">
        <v>41.978000000000002</v>
      </c>
      <c r="G59" s="270">
        <v>134.405</v>
      </c>
      <c r="H59" s="270">
        <v>177.66499999999999</v>
      </c>
      <c r="I59" s="270">
        <v>354.048</v>
      </c>
      <c r="J59" s="270">
        <v>16.463999999999999</v>
      </c>
      <c r="K59" s="270">
        <v>36.994</v>
      </c>
      <c r="L59" s="270">
        <v>-2.9279999999999999</v>
      </c>
      <c r="M59" s="270">
        <v>-5.5540000000000003</v>
      </c>
      <c r="N59" s="270">
        <v>13.536</v>
      </c>
      <c r="O59" s="270">
        <v>31.44</v>
      </c>
      <c r="P59" s="270">
        <v>12.403</v>
      </c>
      <c r="Q59" s="270">
        <v>29.210999999999999</v>
      </c>
      <c r="R59" s="270">
        <v>12.375999999999999</v>
      </c>
      <c r="S59" s="270">
        <v>29.247</v>
      </c>
      <c r="T59" s="270">
        <v>-2.7389999999999999</v>
      </c>
      <c r="U59" s="270">
        <v>-6.9720000000000004</v>
      </c>
      <c r="V59" s="270">
        <v>9.6379999999999999</v>
      </c>
      <c r="W59" s="270">
        <v>22.274999999999999</v>
      </c>
      <c r="X59" s="270">
        <v>-3.2759999999999998</v>
      </c>
      <c r="Y59" s="270">
        <v>-7.5810000000000004</v>
      </c>
      <c r="Z59" s="270">
        <v>6.3620000000000001</v>
      </c>
      <c r="AA59" s="270">
        <v>14.694000000000001</v>
      </c>
      <c r="AB59"/>
      <c r="AC59"/>
      <c r="AD59"/>
      <c r="AE59"/>
    </row>
    <row r="60" spans="2:31">
      <c r="B60" s="106" t="s">
        <v>338</v>
      </c>
      <c r="C60" s="270">
        <v>246.34899999999999</v>
      </c>
      <c r="D60" s="270">
        <v>16.257000000000001</v>
      </c>
      <c r="E60" s="270">
        <v>262.60599999999999</v>
      </c>
      <c r="F60" s="270">
        <v>28.87</v>
      </c>
      <c r="G60" s="270">
        <v>0.55700000000000005</v>
      </c>
      <c r="H60" s="270">
        <v>233.179</v>
      </c>
      <c r="I60" s="270">
        <v>262.60599999999999</v>
      </c>
      <c r="J60" s="270">
        <v>-0.1</v>
      </c>
      <c r="K60" s="270">
        <v>16.248000000000001</v>
      </c>
      <c r="L60" s="270">
        <v>-2E-3</v>
      </c>
      <c r="M60" s="270">
        <v>-4.0000000000000001E-3</v>
      </c>
      <c r="N60" s="270">
        <v>-0.10199999999999999</v>
      </c>
      <c r="O60" s="270">
        <v>16.244</v>
      </c>
      <c r="P60" s="270">
        <v>-0.84399999999999997</v>
      </c>
      <c r="Q60" s="270">
        <v>13.071</v>
      </c>
      <c r="R60" s="270">
        <v>-0.96399999999999997</v>
      </c>
      <c r="S60" s="270">
        <v>12.481999999999999</v>
      </c>
      <c r="T60" s="270">
        <v>5.3419999999999996</v>
      </c>
      <c r="U60" s="270">
        <v>6.1369999999999996</v>
      </c>
      <c r="V60" s="270">
        <v>10.56</v>
      </c>
      <c r="W60" s="270">
        <v>127.69799999999999</v>
      </c>
      <c r="X60" s="270">
        <v>-3.57</v>
      </c>
      <c r="Y60" s="270">
        <v>-43.415999999999997</v>
      </c>
      <c r="Z60" s="270">
        <v>6.99</v>
      </c>
      <c r="AA60" s="270">
        <v>84.281999999999996</v>
      </c>
      <c r="AB60"/>
      <c r="AC60"/>
      <c r="AD60"/>
      <c r="AE60"/>
    </row>
    <row r="61" spans="2:31">
      <c r="B61" s="106" t="s">
        <v>339</v>
      </c>
      <c r="C61" s="270">
        <v>746.51199999999994</v>
      </c>
      <c r="D61" s="270">
        <v>2045.048</v>
      </c>
      <c r="E61" s="270">
        <v>2791.56</v>
      </c>
      <c r="F61" s="270">
        <v>1072.3340000000001</v>
      </c>
      <c r="G61" s="270">
        <v>814.18399999999997</v>
      </c>
      <c r="H61" s="270">
        <v>905.04200000000003</v>
      </c>
      <c r="I61" s="270">
        <v>2791.56</v>
      </c>
      <c r="J61" s="270">
        <v>436.29199999999997</v>
      </c>
      <c r="K61" s="270">
        <v>868.46199999999999</v>
      </c>
      <c r="L61" s="270">
        <v>-290.14499999999998</v>
      </c>
      <c r="M61" s="270">
        <v>-580.97699999999998</v>
      </c>
      <c r="N61" s="270">
        <v>146.14699999999999</v>
      </c>
      <c r="O61" s="270">
        <v>287.48500000000001</v>
      </c>
      <c r="P61" s="270">
        <v>97.941999999999993</v>
      </c>
      <c r="Q61" s="270">
        <v>191.73</v>
      </c>
      <c r="R61" s="270">
        <v>61.765000000000001</v>
      </c>
      <c r="S61" s="270">
        <v>121.211</v>
      </c>
      <c r="T61" s="270">
        <v>-40.851999999999997</v>
      </c>
      <c r="U61" s="270">
        <v>-77.474999999999994</v>
      </c>
      <c r="V61" s="270">
        <v>21.02</v>
      </c>
      <c r="W61" s="270">
        <v>43.795999999999999</v>
      </c>
      <c r="X61" s="270">
        <v>-6.968</v>
      </c>
      <c r="Y61" s="270">
        <v>-14.545</v>
      </c>
      <c r="Z61" s="270">
        <v>14.052</v>
      </c>
      <c r="AA61" s="270">
        <v>29.251000000000001</v>
      </c>
      <c r="AB61"/>
      <c r="AC61"/>
      <c r="AD61"/>
      <c r="AE61"/>
    </row>
    <row r="62" spans="2:31">
      <c r="B62" s="106" t="s">
        <v>340</v>
      </c>
      <c r="C62" s="270">
        <v>763.62</v>
      </c>
      <c r="D62" s="270">
        <v>2979.5070000000001</v>
      </c>
      <c r="E62" s="270">
        <v>3743.127</v>
      </c>
      <c r="F62" s="270">
        <v>1686.5250000000001</v>
      </c>
      <c r="G62" s="270">
        <v>939.04399999999998</v>
      </c>
      <c r="H62" s="270">
        <v>1117.558</v>
      </c>
      <c r="I62" s="270">
        <v>3743.127</v>
      </c>
      <c r="J62" s="270">
        <v>384.738</v>
      </c>
      <c r="K62" s="270">
        <v>793.197</v>
      </c>
      <c r="L62" s="270">
        <v>-258.25299999999999</v>
      </c>
      <c r="M62" s="270">
        <v>-519.16999999999996</v>
      </c>
      <c r="N62" s="270">
        <v>126.485</v>
      </c>
      <c r="O62" s="270">
        <v>274.02699999999999</v>
      </c>
      <c r="P62" s="270">
        <v>78.146000000000001</v>
      </c>
      <c r="Q62" s="270">
        <v>181.8</v>
      </c>
      <c r="R62" s="270">
        <v>35.125999999999998</v>
      </c>
      <c r="S62" s="270">
        <v>92.147999999999996</v>
      </c>
      <c r="T62" s="270">
        <v>-38.295000000000002</v>
      </c>
      <c r="U62" s="270">
        <v>-93.563000000000002</v>
      </c>
      <c r="V62" s="270">
        <v>-2.8759999999999999</v>
      </c>
      <c r="W62" s="270">
        <v>-1.1040000000000001</v>
      </c>
      <c r="X62" s="270">
        <v>0.91200000000000003</v>
      </c>
      <c r="Y62" s="270">
        <v>-2.1190000000000002</v>
      </c>
      <c r="Z62" s="270">
        <v>-1.964</v>
      </c>
      <c r="AA62" s="270">
        <v>-3.2229999999999999</v>
      </c>
      <c r="AB62"/>
      <c r="AC62"/>
      <c r="AD62"/>
      <c r="AE62"/>
    </row>
    <row r="63" spans="2:31">
      <c r="B63" s="106" t="s">
        <v>361</v>
      </c>
      <c r="C63" s="270">
        <v>115.17400000000001</v>
      </c>
      <c r="D63" s="270">
        <v>186.42</v>
      </c>
      <c r="E63" s="270">
        <v>301.59399999999999</v>
      </c>
      <c r="F63" s="270">
        <v>95.113</v>
      </c>
      <c r="G63" s="270">
        <v>39.082000000000001</v>
      </c>
      <c r="H63" s="270">
        <v>167.399</v>
      </c>
      <c r="I63" s="270">
        <v>301.59399999999999</v>
      </c>
      <c r="J63" s="270">
        <v>12.693</v>
      </c>
      <c r="K63" s="270">
        <v>18.643999999999998</v>
      </c>
      <c r="L63" s="270">
        <v>-7.71</v>
      </c>
      <c r="M63" s="270">
        <v>-9.2850000000000001</v>
      </c>
      <c r="N63" s="270">
        <v>4.9829999999999997</v>
      </c>
      <c r="O63" s="270">
        <v>9.359</v>
      </c>
      <c r="P63" s="270">
        <v>-0.95599999999999996</v>
      </c>
      <c r="Q63" s="270">
        <v>-1.9590000000000001</v>
      </c>
      <c r="R63" s="270">
        <v>-1.349</v>
      </c>
      <c r="S63" s="270">
        <v>-2.78</v>
      </c>
      <c r="T63" s="270">
        <v>1.734</v>
      </c>
      <c r="U63" s="270">
        <v>2.1549999999999998</v>
      </c>
      <c r="V63" s="270">
        <v>0.38600000000000001</v>
      </c>
      <c r="W63" s="270">
        <v>-0.624</v>
      </c>
      <c r="X63" s="270">
        <v>-0.29499999999999998</v>
      </c>
      <c r="Y63" s="270">
        <v>5.3999999999999999E-2</v>
      </c>
      <c r="Z63" s="270">
        <v>9.0999999999999998E-2</v>
      </c>
      <c r="AA63" s="270">
        <v>-0.56999999999999995</v>
      </c>
      <c r="AB63"/>
      <c r="AC63"/>
      <c r="AD63"/>
      <c r="AE63"/>
    </row>
    <row r="64" spans="2:31">
      <c r="B64" s="106" t="s">
        <v>342</v>
      </c>
      <c r="C64" s="270">
        <v>1623.682</v>
      </c>
      <c r="D64" s="270">
        <v>5292.3010000000004</v>
      </c>
      <c r="E64" s="270">
        <v>6915.9830000000002</v>
      </c>
      <c r="F64" s="270">
        <v>1883.509</v>
      </c>
      <c r="G64" s="270">
        <v>3733.44</v>
      </c>
      <c r="H64" s="270">
        <v>1299.0350000000001</v>
      </c>
      <c r="I64" s="270">
        <v>6915.9840000000004</v>
      </c>
      <c r="J64" s="270">
        <v>929.68299999999999</v>
      </c>
      <c r="K64" s="270">
        <v>1879.104</v>
      </c>
      <c r="L64" s="270">
        <v>-588.50699999999995</v>
      </c>
      <c r="M64" s="270">
        <v>-1168.0329999999999</v>
      </c>
      <c r="N64" s="270">
        <v>341.17599999999999</v>
      </c>
      <c r="O64" s="270">
        <v>711.07100000000003</v>
      </c>
      <c r="P64" s="270">
        <v>252.209</v>
      </c>
      <c r="Q64" s="270">
        <v>547.65700000000004</v>
      </c>
      <c r="R64" s="270">
        <v>166.583</v>
      </c>
      <c r="S64" s="270">
        <v>379.46800000000002</v>
      </c>
      <c r="T64" s="270">
        <v>-76.843999999999994</v>
      </c>
      <c r="U64" s="270">
        <v>-144.804</v>
      </c>
      <c r="V64" s="270">
        <v>89.74</v>
      </c>
      <c r="W64" s="270">
        <v>234.66499999999999</v>
      </c>
      <c r="X64" s="270">
        <v>-22.498000000000001</v>
      </c>
      <c r="Y64" s="270">
        <v>-63.662999999999997</v>
      </c>
      <c r="Z64" s="270">
        <v>67.242000000000004</v>
      </c>
      <c r="AA64" s="270">
        <v>171.00200000000001</v>
      </c>
      <c r="AB64"/>
      <c r="AC64"/>
      <c r="AD64"/>
      <c r="AE64"/>
    </row>
    <row r="65" spans="2:31">
      <c r="B65" s="106" t="s">
        <v>343</v>
      </c>
      <c r="C65" s="270">
        <v>4568.8940000000002</v>
      </c>
      <c r="D65" s="270">
        <v>17759.633999999998</v>
      </c>
      <c r="E65" s="270">
        <v>22328.527999999998</v>
      </c>
      <c r="F65" s="270">
        <v>4848.76</v>
      </c>
      <c r="G65" s="270">
        <v>6695.4849999999997</v>
      </c>
      <c r="H65" s="270">
        <v>10784.282999999999</v>
      </c>
      <c r="I65" s="270">
        <v>22328.527999999998</v>
      </c>
      <c r="J65" s="270">
        <v>2029.5429999999999</v>
      </c>
      <c r="K65" s="270">
        <v>4098.0460000000003</v>
      </c>
      <c r="L65" s="270">
        <v>-1226.2159999999999</v>
      </c>
      <c r="M65" s="270">
        <v>-2452.0070000000001</v>
      </c>
      <c r="N65" s="270">
        <v>803.327</v>
      </c>
      <c r="O65" s="270">
        <v>1646.039</v>
      </c>
      <c r="P65" s="270">
        <v>565.69000000000005</v>
      </c>
      <c r="Q65" s="270">
        <v>1188.3019999999999</v>
      </c>
      <c r="R65" s="270">
        <v>357.27</v>
      </c>
      <c r="S65" s="270">
        <v>782.05</v>
      </c>
      <c r="T65" s="270">
        <v>-132.08000000000001</v>
      </c>
      <c r="U65" s="270">
        <v>-294.35500000000002</v>
      </c>
      <c r="V65" s="270">
        <v>231.82599999999999</v>
      </c>
      <c r="W65" s="270">
        <v>597.08600000000001</v>
      </c>
      <c r="X65" s="270">
        <v>-68.228999999999999</v>
      </c>
      <c r="Y65" s="270">
        <v>-188.86799999999999</v>
      </c>
      <c r="Z65" s="270">
        <v>163.59700000000001</v>
      </c>
      <c r="AA65" s="270">
        <v>408.21800000000002</v>
      </c>
      <c r="AB65"/>
      <c r="AC65"/>
      <c r="AD65"/>
      <c r="AE65"/>
    </row>
    <row r="66" spans="2:31">
      <c r="B66" s="106" t="s">
        <v>344</v>
      </c>
      <c r="C66" s="270">
        <v>1255.482</v>
      </c>
      <c r="D66" s="270">
        <v>5751.1440000000002</v>
      </c>
      <c r="E66" s="270">
        <v>7006.6260000000002</v>
      </c>
      <c r="F66" s="270">
        <v>1560.248</v>
      </c>
      <c r="G66" s="270">
        <v>2138.6529999999998</v>
      </c>
      <c r="H66" s="270">
        <v>3307.7249999999999</v>
      </c>
      <c r="I66" s="270">
        <v>7006.6260000000002</v>
      </c>
      <c r="J66" s="270">
        <v>844.23500000000001</v>
      </c>
      <c r="K66" s="270">
        <v>1582.223</v>
      </c>
      <c r="L66" s="270">
        <v>-409.84199999999998</v>
      </c>
      <c r="M66" s="270">
        <v>-767.98599999999999</v>
      </c>
      <c r="N66" s="270">
        <v>434.39299999999997</v>
      </c>
      <c r="O66" s="270">
        <v>814.23699999999997</v>
      </c>
      <c r="P66" s="270">
        <v>381.06400000000002</v>
      </c>
      <c r="Q66" s="270">
        <v>713.18600000000004</v>
      </c>
      <c r="R66" s="270">
        <v>332.16800000000001</v>
      </c>
      <c r="S66" s="270">
        <v>618.57500000000005</v>
      </c>
      <c r="T66" s="270">
        <v>-44.83</v>
      </c>
      <c r="U66" s="270">
        <v>-81.472999999999999</v>
      </c>
      <c r="V66" s="270">
        <v>344.64400000000001</v>
      </c>
      <c r="W66" s="270">
        <v>596.19500000000005</v>
      </c>
      <c r="X66" s="270">
        <v>-112.92</v>
      </c>
      <c r="Y66" s="270">
        <v>-203.458</v>
      </c>
      <c r="Z66" s="270">
        <v>231.72399999999999</v>
      </c>
      <c r="AA66" s="270">
        <v>392.73700000000002</v>
      </c>
      <c r="AB66"/>
      <c r="AC66"/>
      <c r="AD66"/>
      <c r="AE66"/>
    </row>
    <row r="67" spans="2:31">
      <c r="B67" s="106" t="s">
        <v>362</v>
      </c>
      <c r="C67" s="270">
        <v>45.904000000000003</v>
      </c>
      <c r="D67" s="270">
        <v>173.55799999999999</v>
      </c>
      <c r="E67" s="270">
        <v>219.46199999999999</v>
      </c>
      <c r="F67" s="270">
        <v>6.3490000000000002</v>
      </c>
      <c r="G67" s="270">
        <v>0.54200000000000004</v>
      </c>
      <c r="H67" s="270">
        <v>212.571</v>
      </c>
      <c r="I67" s="270">
        <v>219.46199999999999</v>
      </c>
      <c r="J67" s="270">
        <v>0.88900000000000001</v>
      </c>
      <c r="K67" s="270">
        <v>1.7430000000000001</v>
      </c>
      <c r="L67" s="270">
        <v>0</v>
      </c>
      <c r="M67" s="270">
        <v>0</v>
      </c>
      <c r="N67" s="270">
        <v>0.88900000000000001</v>
      </c>
      <c r="O67" s="270">
        <v>1.7430000000000001</v>
      </c>
      <c r="P67" s="270">
        <v>-0.315</v>
      </c>
      <c r="Q67" s="270">
        <v>-0.36599999999999999</v>
      </c>
      <c r="R67" s="270">
        <v>-0.39300000000000002</v>
      </c>
      <c r="S67" s="270">
        <v>-0.505</v>
      </c>
      <c r="T67" s="270">
        <v>0.247</v>
      </c>
      <c r="U67" s="270">
        <v>0.33300000000000002</v>
      </c>
      <c r="V67" s="270">
        <v>-0.14799999999999999</v>
      </c>
      <c r="W67" s="270">
        <v>-0.17100000000000001</v>
      </c>
      <c r="X67" s="270">
        <v>2.8000000000000001E-2</v>
      </c>
      <c r="Y67" s="270">
        <v>-1.7000000000000001E-2</v>
      </c>
      <c r="Z67" s="270">
        <v>-0.12</v>
      </c>
      <c r="AA67" s="270">
        <v>-0.188</v>
      </c>
      <c r="AB67"/>
      <c r="AC67"/>
      <c r="AD67"/>
      <c r="AE67"/>
    </row>
    <row r="68" spans="2:31">
      <c r="B68" s="106" t="s">
        <v>347</v>
      </c>
      <c r="C68" s="270">
        <v>4.1390000000000002</v>
      </c>
      <c r="D68" s="270">
        <v>88.447000000000003</v>
      </c>
      <c r="E68" s="270">
        <v>92.585999999999999</v>
      </c>
      <c r="F68" s="270">
        <v>100.172</v>
      </c>
      <c r="G68" s="270">
        <v>28</v>
      </c>
      <c r="H68" s="270">
        <v>-35.585999999999999</v>
      </c>
      <c r="I68" s="270">
        <v>92.585999999999999</v>
      </c>
      <c r="J68" s="270">
        <v>2.9590000000000001</v>
      </c>
      <c r="K68" s="270">
        <v>5.3</v>
      </c>
      <c r="L68" s="270">
        <v>0</v>
      </c>
      <c r="M68" s="270">
        <v>0</v>
      </c>
      <c r="N68" s="270">
        <v>2.9590000000000001</v>
      </c>
      <c r="O68" s="270">
        <v>5.3</v>
      </c>
      <c r="P68" s="270">
        <v>-7.5369999999999999</v>
      </c>
      <c r="Q68" s="270">
        <v>-6.34</v>
      </c>
      <c r="R68" s="270">
        <v>-8.9169999999999998</v>
      </c>
      <c r="S68" s="270">
        <v>-9.1010000000000009</v>
      </c>
      <c r="T68" s="270">
        <v>-63.523000000000003</v>
      </c>
      <c r="U68" s="270">
        <v>-64.924999999999997</v>
      </c>
      <c r="V68" s="270">
        <v>-72.438999999999993</v>
      </c>
      <c r="W68" s="270">
        <v>-74.025999999999996</v>
      </c>
      <c r="X68" s="270">
        <v>0</v>
      </c>
      <c r="Y68" s="270">
        <v>0</v>
      </c>
      <c r="Z68" s="270">
        <v>-72.438999999999993</v>
      </c>
      <c r="AA68" s="270">
        <v>-74.025999999999996</v>
      </c>
      <c r="AB68"/>
      <c r="AC68"/>
      <c r="AD68"/>
      <c r="AE68"/>
    </row>
    <row r="69" spans="2:31">
      <c r="B69" s="106" t="s">
        <v>363</v>
      </c>
      <c r="C69" s="270">
        <v>10.327</v>
      </c>
      <c r="D69" s="270">
        <v>4.5069999999999997</v>
      </c>
      <c r="E69" s="270">
        <v>14.834</v>
      </c>
      <c r="F69" s="270">
        <v>11.554</v>
      </c>
      <c r="G69" s="270">
        <v>1.659</v>
      </c>
      <c r="H69" s="270">
        <v>1.621</v>
      </c>
      <c r="I69" s="270">
        <v>14.834</v>
      </c>
      <c r="J69" s="270">
        <v>16.271000000000001</v>
      </c>
      <c r="K69" s="270">
        <v>26.93</v>
      </c>
      <c r="L69" s="270">
        <v>-13.404</v>
      </c>
      <c r="M69" s="270">
        <v>-23.041</v>
      </c>
      <c r="N69" s="270">
        <v>2.867</v>
      </c>
      <c r="O69" s="270">
        <v>3.8889999999999998</v>
      </c>
      <c r="P69" s="270">
        <v>0.85699999999999998</v>
      </c>
      <c r="Q69" s="270">
        <v>0.26600000000000001</v>
      </c>
      <c r="R69" s="270">
        <v>0.68799999999999994</v>
      </c>
      <c r="S69" s="270">
        <v>-7.1999999999999995E-2</v>
      </c>
      <c r="T69" s="270">
        <v>-3.2000000000000001E-2</v>
      </c>
      <c r="U69" s="270">
        <v>-5.1999999999999998E-2</v>
      </c>
      <c r="V69" s="270">
        <v>0.79700000000000004</v>
      </c>
      <c r="W69" s="270">
        <v>1.4999999999999999E-2</v>
      </c>
      <c r="X69" s="270">
        <v>-7.0000000000000001E-3</v>
      </c>
      <c r="Y69" s="270">
        <v>-4.5999999999999999E-2</v>
      </c>
      <c r="Z69" s="270">
        <v>0.79</v>
      </c>
      <c r="AA69" s="270">
        <v>-3.1E-2</v>
      </c>
      <c r="AB69"/>
      <c r="AC69"/>
      <c r="AD69"/>
      <c r="AE69"/>
    </row>
    <row r="70" spans="2:31">
      <c r="B70" s="106" t="s">
        <v>349</v>
      </c>
      <c r="C70" s="270">
        <v>11.382999999999999</v>
      </c>
      <c r="D70" s="270">
        <v>35.098999999999997</v>
      </c>
      <c r="E70" s="270">
        <v>46.481999999999999</v>
      </c>
      <c r="F70" s="270">
        <v>1.9710000000000001</v>
      </c>
      <c r="G70" s="270">
        <v>3.056</v>
      </c>
      <c r="H70" s="270">
        <v>41.454999999999998</v>
      </c>
      <c r="I70" s="270">
        <v>46.481999999999999</v>
      </c>
      <c r="J70" s="270">
        <v>3.6120000000000001</v>
      </c>
      <c r="K70" s="270">
        <v>6.4829999999999997</v>
      </c>
      <c r="L70" s="270">
        <v>-0.78900000000000003</v>
      </c>
      <c r="M70" s="270">
        <v>-1.1339999999999999</v>
      </c>
      <c r="N70" s="270">
        <v>2.823</v>
      </c>
      <c r="O70" s="270">
        <v>5.3490000000000002</v>
      </c>
      <c r="P70" s="270">
        <v>2.0859999999999999</v>
      </c>
      <c r="Q70" s="270">
        <v>3.8690000000000002</v>
      </c>
      <c r="R70" s="270">
        <v>1.7649999999999999</v>
      </c>
      <c r="S70" s="270">
        <v>3.2309999999999999</v>
      </c>
      <c r="T70" s="270">
        <v>-5.3999999999999999E-2</v>
      </c>
      <c r="U70" s="270">
        <v>-0.107</v>
      </c>
      <c r="V70" s="270">
        <v>1.712</v>
      </c>
      <c r="W70" s="270">
        <v>3.125</v>
      </c>
      <c r="X70" s="270">
        <v>-0.25900000000000001</v>
      </c>
      <c r="Y70" s="270">
        <v>-0.46200000000000002</v>
      </c>
      <c r="Z70" s="270">
        <v>1.4530000000000001</v>
      </c>
      <c r="AA70" s="270">
        <v>2.6629999999999998</v>
      </c>
      <c r="AB70"/>
      <c r="AC70"/>
      <c r="AD70"/>
      <c r="AE70"/>
    </row>
    <row r="71" spans="2:31">
      <c r="B71" s="106" t="s">
        <v>350</v>
      </c>
      <c r="C71" s="270">
        <v>62.216000000000001</v>
      </c>
      <c r="D71" s="270">
        <v>20.114999999999998</v>
      </c>
      <c r="E71" s="270">
        <v>82.331000000000003</v>
      </c>
      <c r="F71" s="270">
        <v>46.872999999999998</v>
      </c>
      <c r="G71" s="270">
        <v>9.3490000000000002</v>
      </c>
      <c r="H71" s="270">
        <v>26.109000000000002</v>
      </c>
      <c r="I71" s="270">
        <v>82.331000000000003</v>
      </c>
      <c r="J71" s="270">
        <v>0.57099999999999995</v>
      </c>
      <c r="K71" s="270">
        <v>1.1319999999999999</v>
      </c>
      <c r="L71" s="270">
        <v>-2E-3</v>
      </c>
      <c r="M71" s="270">
        <v>0</v>
      </c>
      <c r="N71" s="270">
        <v>0.56899999999999995</v>
      </c>
      <c r="O71" s="270">
        <v>1.1319999999999999</v>
      </c>
      <c r="P71" s="270">
        <v>0.34699999999999998</v>
      </c>
      <c r="Q71" s="270">
        <v>0.70599999999999996</v>
      </c>
      <c r="R71" s="270">
        <v>0.159</v>
      </c>
      <c r="S71" s="270">
        <v>0.32500000000000001</v>
      </c>
      <c r="T71" s="270">
        <v>9.6000000000000002E-2</v>
      </c>
      <c r="U71" s="270">
        <v>0.55800000000000005</v>
      </c>
      <c r="V71" s="270">
        <v>0.254</v>
      </c>
      <c r="W71" s="270">
        <v>0.88300000000000001</v>
      </c>
      <c r="X71" s="270">
        <v>-4.9000000000000002E-2</v>
      </c>
      <c r="Y71" s="270">
        <v>-9.5000000000000001E-2</v>
      </c>
      <c r="Z71" s="270">
        <v>0.20499999999999999</v>
      </c>
      <c r="AA71" s="270">
        <v>0.78800000000000003</v>
      </c>
      <c r="AB71"/>
      <c r="AC71"/>
      <c r="AD71"/>
      <c r="AE71"/>
    </row>
    <row r="72" spans="2:31">
      <c r="B72" s="106" t="s">
        <v>351</v>
      </c>
      <c r="C72" s="270">
        <v>54.642000000000003</v>
      </c>
      <c r="D72" s="270">
        <v>310.221</v>
      </c>
      <c r="E72" s="270">
        <v>364.863</v>
      </c>
      <c r="F72" s="270">
        <v>3.7469999999999999</v>
      </c>
      <c r="G72" s="270">
        <v>0</v>
      </c>
      <c r="H72" s="270">
        <v>361.11599999999999</v>
      </c>
      <c r="I72" s="270">
        <v>364.863</v>
      </c>
      <c r="J72" s="270">
        <v>4.5890000000000004</v>
      </c>
      <c r="K72" s="270">
        <v>12.695</v>
      </c>
      <c r="L72" s="270">
        <v>-2.3149999999999999</v>
      </c>
      <c r="M72" s="270">
        <v>-3.6419999999999999</v>
      </c>
      <c r="N72" s="270">
        <v>2.274</v>
      </c>
      <c r="O72" s="270">
        <v>9.0530000000000008</v>
      </c>
      <c r="P72" s="270">
        <v>0.66400000000000003</v>
      </c>
      <c r="Q72" s="270">
        <v>5.6859999999999999</v>
      </c>
      <c r="R72" s="270">
        <v>-1.5449999999999999</v>
      </c>
      <c r="S72" s="270">
        <v>1.2749999999999999</v>
      </c>
      <c r="T72" s="270">
        <v>-5.0000000000000001E-3</v>
      </c>
      <c r="U72" s="270">
        <v>2E-3</v>
      </c>
      <c r="V72" s="270">
        <v>-1.5509999999999999</v>
      </c>
      <c r="W72" s="270">
        <v>1.2769999999999999</v>
      </c>
      <c r="X72" s="270">
        <v>-0.33200000000000002</v>
      </c>
      <c r="Y72" s="270">
        <v>-0.95099999999999996</v>
      </c>
      <c r="Z72" s="270">
        <v>-1.883</v>
      </c>
      <c r="AA72" s="270">
        <v>0.32600000000000001</v>
      </c>
      <c r="AB72"/>
      <c r="AC72"/>
      <c r="AD72"/>
      <c r="AE72"/>
    </row>
    <row r="73" spans="2:31">
      <c r="B73" s="106" t="s">
        <v>364</v>
      </c>
      <c r="C73" s="270">
        <v>0</v>
      </c>
      <c r="D73" s="270">
        <v>0</v>
      </c>
      <c r="E73" s="270">
        <v>0</v>
      </c>
      <c r="F73" s="270">
        <v>0</v>
      </c>
      <c r="G73" s="270">
        <v>0</v>
      </c>
      <c r="H73" s="270">
        <v>0</v>
      </c>
      <c r="I73" s="270">
        <v>0</v>
      </c>
      <c r="J73" s="270">
        <v>0.86199999999999999</v>
      </c>
      <c r="K73" s="270">
        <v>1.712</v>
      </c>
      <c r="L73" s="270">
        <v>-1.7999999999999999E-2</v>
      </c>
      <c r="M73" s="270">
        <v>-3.9E-2</v>
      </c>
      <c r="N73" s="270">
        <v>0.84399999999999997</v>
      </c>
      <c r="O73" s="270">
        <v>1.673</v>
      </c>
      <c r="P73" s="270">
        <v>0.65700000000000003</v>
      </c>
      <c r="Q73" s="270">
        <v>0.81499999999999995</v>
      </c>
      <c r="R73" s="270">
        <v>0.46300000000000002</v>
      </c>
      <c r="S73" s="270">
        <v>0.434</v>
      </c>
      <c r="T73" s="270">
        <v>0</v>
      </c>
      <c r="U73" s="270">
        <v>3.0000000000000001E-3</v>
      </c>
      <c r="V73" s="270">
        <v>0.47199999999999998</v>
      </c>
      <c r="W73" s="270">
        <v>0.44600000000000001</v>
      </c>
      <c r="X73" s="270">
        <v>-7.0000000000000007E-2</v>
      </c>
      <c r="Y73" s="270">
        <v>-0.13400000000000001</v>
      </c>
      <c r="Z73" s="270">
        <v>0.40200000000000002</v>
      </c>
      <c r="AA73" s="270">
        <v>0.312</v>
      </c>
      <c r="AB73"/>
      <c r="AC73"/>
      <c r="AD73"/>
      <c r="AE73"/>
    </row>
    <row r="74" spans="2:31">
      <c r="B74" s="106" t="s">
        <v>365</v>
      </c>
      <c r="C74" s="270">
        <v>89.596000000000004</v>
      </c>
      <c r="D74" s="270">
        <v>212.56</v>
      </c>
      <c r="E74" s="270">
        <v>302.15600000000001</v>
      </c>
      <c r="F74" s="270">
        <v>60.07</v>
      </c>
      <c r="G74" s="270">
        <v>23.420999999999999</v>
      </c>
      <c r="H74" s="270">
        <v>218.66499999999999</v>
      </c>
      <c r="I74" s="270">
        <v>302.15600000000001</v>
      </c>
      <c r="J74" s="270">
        <v>0.76900000000000002</v>
      </c>
      <c r="K74" s="270">
        <v>2.0139999999999998</v>
      </c>
      <c r="L74" s="270">
        <v>0</v>
      </c>
      <c r="M74" s="270">
        <v>0</v>
      </c>
      <c r="N74" s="270">
        <v>0.76900000000000002</v>
      </c>
      <c r="O74" s="270">
        <v>2.0139999999999998</v>
      </c>
      <c r="P74" s="270">
        <v>-0.219</v>
      </c>
      <c r="Q74" s="270">
        <v>-0.112</v>
      </c>
      <c r="R74" s="270">
        <v>-0.83799999999999997</v>
      </c>
      <c r="S74" s="270">
        <v>-0.86399999999999999</v>
      </c>
      <c r="T74" s="270">
        <v>9.6000000000000002E-2</v>
      </c>
      <c r="U74" s="270">
        <v>0.34899999999999998</v>
      </c>
      <c r="V74" s="270">
        <v>-0.74099999999999999</v>
      </c>
      <c r="W74" s="270">
        <v>25.87</v>
      </c>
      <c r="X74" s="270">
        <v>-0.29299999999999998</v>
      </c>
      <c r="Y74" s="270">
        <v>-2.97</v>
      </c>
      <c r="Z74" s="270">
        <v>-1.034</v>
      </c>
      <c r="AA74" s="270">
        <v>22.9</v>
      </c>
      <c r="AB74"/>
      <c r="AC74"/>
      <c r="AD74"/>
      <c r="AE74"/>
    </row>
    <row r="75" spans="2:31">
      <c r="B75" s="106" t="s">
        <v>366</v>
      </c>
      <c r="C75" s="270">
        <v>4.2690000000000001</v>
      </c>
      <c r="D75" s="270">
        <v>61.734000000000002</v>
      </c>
      <c r="E75" s="270">
        <v>66.003</v>
      </c>
      <c r="F75" s="270">
        <v>45.389000000000003</v>
      </c>
      <c r="G75" s="270">
        <v>2.2970000000000002</v>
      </c>
      <c r="H75" s="270">
        <v>18.317</v>
      </c>
      <c r="I75" s="270">
        <v>66.003</v>
      </c>
      <c r="J75" s="270">
        <v>3.1389999999999998</v>
      </c>
      <c r="K75" s="270">
        <v>6.6870000000000003</v>
      </c>
      <c r="L75" s="270">
        <v>-0.31</v>
      </c>
      <c r="M75" s="270">
        <v>-0.54100000000000004</v>
      </c>
      <c r="N75" s="270">
        <v>2.8290000000000002</v>
      </c>
      <c r="O75" s="270">
        <v>6.1459999999999999</v>
      </c>
      <c r="P75" s="270">
        <v>2.4790000000000001</v>
      </c>
      <c r="Q75" s="270">
        <v>5.3789999999999996</v>
      </c>
      <c r="R75" s="270">
        <v>1.5289999999999999</v>
      </c>
      <c r="S75" s="270">
        <v>3.4769999999999999</v>
      </c>
      <c r="T75" s="270">
        <v>-0.78900000000000003</v>
      </c>
      <c r="U75" s="270">
        <v>-1.5589999999999999</v>
      </c>
      <c r="V75" s="270">
        <v>0.73899999999999999</v>
      </c>
      <c r="W75" s="270">
        <v>1.917</v>
      </c>
      <c r="X75" s="270">
        <v>-0.27900000000000003</v>
      </c>
      <c r="Y75" s="270">
        <v>-0.50800000000000001</v>
      </c>
      <c r="Z75" s="270">
        <v>0.46</v>
      </c>
      <c r="AA75" s="270">
        <v>1.409</v>
      </c>
      <c r="AB75"/>
      <c r="AC75"/>
      <c r="AD75"/>
      <c r="AE75"/>
    </row>
    <row r="76" spans="2:31">
      <c r="B76" s="106" t="s">
        <v>354</v>
      </c>
      <c r="C76" s="270">
        <v>124.523</v>
      </c>
      <c r="D76" s="270">
        <v>475.47800000000001</v>
      </c>
      <c r="E76" s="270">
        <v>600.00099999999998</v>
      </c>
      <c r="F76" s="270">
        <v>69.400999999999996</v>
      </c>
      <c r="G76" s="270">
        <v>102.633</v>
      </c>
      <c r="H76" s="270">
        <v>427.96699999999998</v>
      </c>
      <c r="I76" s="270">
        <v>600.00099999999998</v>
      </c>
      <c r="J76" s="270">
        <v>53.341999999999999</v>
      </c>
      <c r="K76" s="270">
        <v>94.566999999999993</v>
      </c>
      <c r="L76" s="270">
        <v>-40.171999999999997</v>
      </c>
      <c r="M76" s="270">
        <v>-49.856999999999999</v>
      </c>
      <c r="N76" s="270">
        <v>13.17</v>
      </c>
      <c r="O76" s="270">
        <v>44.71</v>
      </c>
      <c r="P76" s="270">
        <v>10.25</v>
      </c>
      <c r="Q76" s="270">
        <v>38.244</v>
      </c>
      <c r="R76" s="270">
        <v>5.4210000000000003</v>
      </c>
      <c r="S76" s="270">
        <v>28.396999999999998</v>
      </c>
      <c r="T76" s="270">
        <v>-0.84</v>
      </c>
      <c r="U76" s="270">
        <v>-1.786</v>
      </c>
      <c r="V76" s="270">
        <v>4.58</v>
      </c>
      <c r="W76" s="270">
        <v>26.611000000000001</v>
      </c>
      <c r="X76" s="270">
        <v>-1.1870000000000001</v>
      </c>
      <c r="Y76" s="270">
        <v>-8.0239999999999991</v>
      </c>
      <c r="Z76" s="270">
        <v>3.3929999999999998</v>
      </c>
      <c r="AA76" s="270">
        <v>18.587</v>
      </c>
      <c r="AB76"/>
      <c r="AC76"/>
      <c r="AD76"/>
      <c r="AE76"/>
    </row>
    <row r="77" spans="2:31">
      <c r="B77" s="106" t="s">
        <v>355</v>
      </c>
      <c r="C77" s="270">
        <v>1408.816</v>
      </c>
      <c r="D77" s="270">
        <v>6274.33</v>
      </c>
      <c r="E77" s="270">
        <v>7683.1459999999997</v>
      </c>
      <c r="F77" s="270">
        <v>1698.0070000000001</v>
      </c>
      <c r="G77" s="270">
        <v>2320.3850000000002</v>
      </c>
      <c r="H77" s="270">
        <v>3664.7539999999999</v>
      </c>
      <c r="I77" s="270">
        <v>7683.1459999999997</v>
      </c>
      <c r="J77" s="270">
        <v>926.75599999999997</v>
      </c>
      <c r="K77" s="270">
        <v>1726.6759999999999</v>
      </c>
      <c r="L77" s="270">
        <v>-462.57799999999997</v>
      </c>
      <c r="M77" s="270">
        <v>-833.70299999999997</v>
      </c>
      <c r="N77" s="270">
        <v>464.178</v>
      </c>
      <c r="O77" s="270">
        <v>892.97299999999996</v>
      </c>
      <c r="P77" s="270">
        <v>391.85399999999998</v>
      </c>
      <c r="Q77" s="270">
        <v>757.84</v>
      </c>
      <c r="R77" s="270">
        <v>331.05700000000002</v>
      </c>
      <c r="S77" s="270">
        <v>639.46799999999996</v>
      </c>
      <c r="T77" s="270">
        <v>-111.532</v>
      </c>
      <c r="U77" s="270">
        <v>-153.78700000000001</v>
      </c>
      <c r="V77" s="270">
        <v>224.53800000000001</v>
      </c>
      <c r="W77" s="270">
        <v>490.76100000000002</v>
      </c>
      <c r="X77" s="270">
        <v>-114.489</v>
      </c>
      <c r="Y77" s="270">
        <v>-213.55199999999999</v>
      </c>
      <c r="Z77" s="270">
        <v>110.04900000000001</v>
      </c>
      <c r="AA77" s="270">
        <v>277.209</v>
      </c>
      <c r="AB77"/>
      <c r="AC77"/>
      <c r="AD77"/>
      <c r="AE77"/>
    </row>
    <row r="78" spans="2:31">
      <c r="B78" s="106" t="s">
        <v>356</v>
      </c>
      <c r="C78" s="270">
        <v>1162.4960000000001</v>
      </c>
      <c r="D78" s="270">
        <v>2.206</v>
      </c>
      <c r="E78" s="270">
        <v>1164.702</v>
      </c>
      <c r="F78" s="270">
        <v>0.58299999999999996</v>
      </c>
      <c r="G78" s="270">
        <v>0</v>
      </c>
      <c r="H78" s="270">
        <v>1164.1189999999999</v>
      </c>
      <c r="I78" s="270">
        <v>1164.702</v>
      </c>
      <c r="J78" s="270">
        <v>0</v>
      </c>
      <c r="K78" s="270">
        <v>0</v>
      </c>
      <c r="L78" s="270">
        <v>0</v>
      </c>
      <c r="M78" s="270">
        <v>0</v>
      </c>
      <c r="N78" s="270">
        <v>0</v>
      </c>
      <c r="O78" s="270">
        <v>0</v>
      </c>
      <c r="P78" s="270">
        <v>-1.9E-2</v>
      </c>
      <c r="Q78" s="270">
        <v>-2.1999999999999999E-2</v>
      </c>
      <c r="R78" s="270">
        <v>-1.9E-2</v>
      </c>
      <c r="S78" s="270">
        <v>-2.1999999999999999E-2</v>
      </c>
      <c r="T78" s="270">
        <v>1.6759999999999999</v>
      </c>
      <c r="U78" s="270">
        <v>1.968</v>
      </c>
      <c r="V78" s="270">
        <v>50.250999999999998</v>
      </c>
      <c r="W78" s="270">
        <v>103.16</v>
      </c>
      <c r="X78" s="270">
        <v>-5.1999999999999998E-2</v>
      </c>
      <c r="Y78" s="270">
        <v>-5.1999999999999998E-2</v>
      </c>
      <c r="Z78" s="270">
        <v>50.198999999999998</v>
      </c>
      <c r="AA78" s="270">
        <v>103.108</v>
      </c>
      <c r="AB78"/>
      <c r="AC78"/>
      <c r="AD78"/>
      <c r="AE78"/>
    </row>
    <row r="79" spans="2:31">
      <c r="B79" s="106" t="s">
        <v>224</v>
      </c>
      <c r="C79" s="270">
        <v>347.87700000000001</v>
      </c>
      <c r="D79" s="270">
        <v>1485.3240000000001</v>
      </c>
      <c r="E79" s="270">
        <v>1833.201</v>
      </c>
      <c r="F79" s="270">
        <v>436.017</v>
      </c>
      <c r="G79" s="270">
        <v>507.02199999999999</v>
      </c>
      <c r="H79" s="270">
        <v>890.16200000000003</v>
      </c>
      <c r="I79" s="270">
        <v>1833.201</v>
      </c>
      <c r="J79" s="270">
        <v>151.36199999999999</v>
      </c>
      <c r="K79" s="270">
        <v>292.68299999999999</v>
      </c>
      <c r="L79" s="270">
        <v>-66.206999999999994</v>
      </c>
      <c r="M79" s="270">
        <v>-118.33</v>
      </c>
      <c r="N79" s="270">
        <v>85.155000000000001</v>
      </c>
      <c r="O79" s="270">
        <v>174.35300000000001</v>
      </c>
      <c r="P79" s="270">
        <v>67.792000000000002</v>
      </c>
      <c r="Q79" s="270">
        <v>140.25899999999999</v>
      </c>
      <c r="R79" s="270">
        <v>67.622</v>
      </c>
      <c r="S79" s="270">
        <v>131.25299999999999</v>
      </c>
      <c r="T79" s="270">
        <v>-0.99099999999999999</v>
      </c>
      <c r="U79" s="270">
        <v>-2.6</v>
      </c>
      <c r="V79" s="270">
        <v>66.739000000000004</v>
      </c>
      <c r="W79" s="270">
        <v>135.58500000000001</v>
      </c>
      <c r="X79" s="270">
        <v>-20.242000000000001</v>
      </c>
      <c r="Y79" s="270">
        <v>-41.405000000000001</v>
      </c>
      <c r="Z79" s="270">
        <v>46.497</v>
      </c>
      <c r="AA79" s="270">
        <v>94.18</v>
      </c>
      <c r="AB79"/>
      <c r="AC79"/>
      <c r="AD79"/>
      <c r="AE79"/>
    </row>
    <row r="80" spans="2:31">
      <c r="B80" s="106" t="s">
        <v>357</v>
      </c>
      <c r="C80" s="270">
        <v>16.273</v>
      </c>
      <c r="D80" s="270">
        <v>135.065</v>
      </c>
      <c r="E80" s="270">
        <v>151.33799999999999</v>
      </c>
      <c r="F80" s="270">
        <v>9.7739999999999991</v>
      </c>
      <c r="G80" s="270">
        <v>34.055999999999997</v>
      </c>
      <c r="H80" s="270">
        <v>107.508</v>
      </c>
      <c r="I80" s="270">
        <v>151.33799999999999</v>
      </c>
      <c r="J80" s="270">
        <v>17.855</v>
      </c>
      <c r="K80" s="270">
        <v>36.094999999999999</v>
      </c>
      <c r="L80" s="270">
        <v>-3.0430000000000001</v>
      </c>
      <c r="M80" s="270">
        <v>-4.3040000000000003</v>
      </c>
      <c r="N80" s="270">
        <v>14.811999999999999</v>
      </c>
      <c r="O80" s="270">
        <v>31.791</v>
      </c>
      <c r="P80" s="270">
        <v>13.371</v>
      </c>
      <c r="Q80" s="270">
        <v>29.009</v>
      </c>
      <c r="R80" s="270">
        <v>13.353999999999999</v>
      </c>
      <c r="S80" s="270">
        <v>28.105</v>
      </c>
      <c r="T80" s="270">
        <v>8.6999999999999994E-2</v>
      </c>
      <c r="U80" s="270">
        <v>0.17</v>
      </c>
      <c r="V80" s="270">
        <v>13.442</v>
      </c>
      <c r="W80" s="270">
        <v>28.276</v>
      </c>
      <c r="X80" s="270">
        <v>-3.976</v>
      </c>
      <c r="Y80" s="270">
        <v>-8.3539999999999992</v>
      </c>
      <c r="Z80" s="270">
        <v>9.4659999999999993</v>
      </c>
      <c r="AA80" s="270">
        <v>19.922000000000001</v>
      </c>
      <c r="AB80"/>
      <c r="AC80"/>
      <c r="AD80"/>
      <c r="AE80"/>
    </row>
    <row r="81" spans="2:31">
      <c r="B81" s="106" t="s">
        <v>235</v>
      </c>
      <c r="C81" s="270">
        <v>29.75</v>
      </c>
      <c r="D81" s="270">
        <v>155.80000000000001</v>
      </c>
      <c r="E81" s="270">
        <v>185.55</v>
      </c>
      <c r="F81" s="270">
        <v>76.427000000000007</v>
      </c>
      <c r="G81" s="270">
        <v>30.323</v>
      </c>
      <c r="H81" s="270">
        <v>78.8</v>
      </c>
      <c r="I81" s="270">
        <v>185.55</v>
      </c>
      <c r="J81" s="270">
        <v>25.79</v>
      </c>
      <c r="K81" s="270">
        <v>48.435000000000002</v>
      </c>
      <c r="L81" s="270">
        <v>-7.7</v>
      </c>
      <c r="M81" s="270">
        <v>-14.584</v>
      </c>
      <c r="N81" s="270">
        <v>18.09</v>
      </c>
      <c r="O81" s="270">
        <v>33.850999999999999</v>
      </c>
      <c r="P81" s="270">
        <v>15.724</v>
      </c>
      <c r="Q81" s="270">
        <v>28.751000000000001</v>
      </c>
      <c r="R81" s="270">
        <v>15.686</v>
      </c>
      <c r="S81" s="270">
        <v>26.356000000000002</v>
      </c>
      <c r="T81" s="270">
        <v>1.345</v>
      </c>
      <c r="U81" s="270">
        <v>1.5569999999999999</v>
      </c>
      <c r="V81" s="270">
        <v>17.030999999999999</v>
      </c>
      <c r="W81" s="270">
        <v>27.914000000000001</v>
      </c>
      <c r="X81" s="270">
        <v>-5.4710000000000001</v>
      </c>
      <c r="Y81" s="270">
        <v>-8.8670000000000009</v>
      </c>
      <c r="Z81" s="270">
        <v>11.56</v>
      </c>
      <c r="AA81" s="270">
        <v>19.047000000000001</v>
      </c>
      <c r="AB81"/>
      <c r="AC81"/>
      <c r="AD81"/>
      <c r="AE81"/>
    </row>
    <row r="82" spans="2:31">
      <c r="B82" s="106" t="s">
        <v>230</v>
      </c>
      <c r="C82" s="270">
        <v>228.989</v>
      </c>
      <c r="D82" s="270">
        <v>1600.4829999999999</v>
      </c>
      <c r="E82" s="270">
        <v>1829.472</v>
      </c>
      <c r="F82" s="270">
        <v>524.01099999999997</v>
      </c>
      <c r="G82" s="270">
        <v>368.11700000000002</v>
      </c>
      <c r="H82" s="270">
        <v>937.34400000000005</v>
      </c>
      <c r="I82" s="270">
        <v>1829.472</v>
      </c>
      <c r="J82" s="270">
        <v>284.77100000000002</v>
      </c>
      <c r="K82" s="270">
        <v>572.22299999999996</v>
      </c>
      <c r="L82" s="270">
        <v>-192.97499999999999</v>
      </c>
      <c r="M82" s="270">
        <v>-379.88099999999997</v>
      </c>
      <c r="N82" s="270">
        <v>91.796000000000006</v>
      </c>
      <c r="O82" s="270">
        <v>192.34200000000001</v>
      </c>
      <c r="P82" s="270">
        <v>70.813999999999993</v>
      </c>
      <c r="Q82" s="270">
        <v>153.45400000000001</v>
      </c>
      <c r="R82" s="270">
        <v>69.442999999999998</v>
      </c>
      <c r="S82" s="270">
        <v>133.32400000000001</v>
      </c>
      <c r="T82" s="270">
        <v>-6.0179999999999998</v>
      </c>
      <c r="U82" s="270">
        <v>-10.644</v>
      </c>
      <c r="V82" s="270">
        <v>63.424999999999997</v>
      </c>
      <c r="W82" s="270">
        <v>122.68</v>
      </c>
      <c r="X82" s="270">
        <v>-21.465</v>
      </c>
      <c r="Y82" s="270">
        <v>-40.216000000000001</v>
      </c>
      <c r="Z82" s="270">
        <v>41.96</v>
      </c>
      <c r="AA82" s="270">
        <v>82.463999999999999</v>
      </c>
      <c r="AB82"/>
      <c r="AC82"/>
      <c r="AD82"/>
      <c r="AE82"/>
    </row>
    <row r="83" spans="2:31">
      <c r="B83" s="106" t="s">
        <v>358</v>
      </c>
      <c r="C83" s="270">
        <v>3957.1750000000002</v>
      </c>
      <c r="D83" s="270">
        <v>2.1219999999999999</v>
      </c>
      <c r="E83" s="270">
        <v>3959.297</v>
      </c>
      <c r="F83" s="270">
        <v>1943.2860000000001</v>
      </c>
      <c r="G83" s="270">
        <v>0</v>
      </c>
      <c r="H83" s="270">
        <v>2016.011</v>
      </c>
      <c r="I83" s="270">
        <v>3959.297</v>
      </c>
      <c r="J83" s="270">
        <v>829.76099999999997</v>
      </c>
      <c r="K83" s="270">
        <v>829.76099999999997</v>
      </c>
      <c r="L83" s="270">
        <v>-399.30500000000001</v>
      </c>
      <c r="M83" s="270">
        <v>-399.30500000000001</v>
      </c>
      <c r="N83" s="270">
        <v>430.45600000000002</v>
      </c>
      <c r="O83" s="270">
        <v>430.45600000000002</v>
      </c>
      <c r="P83" s="270">
        <v>353.74400000000003</v>
      </c>
      <c r="Q83" s="270">
        <v>353.74099999999999</v>
      </c>
      <c r="R83" s="270">
        <v>321.18900000000002</v>
      </c>
      <c r="S83" s="270">
        <v>321.18599999999998</v>
      </c>
      <c r="T83" s="270">
        <v>-10.003</v>
      </c>
      <c r="U83" s="270">
        <v>-9.8010000000000002</v>
      </c>
      <c r="V83" s="270">
        <v>311.19</v>
      </c>
      <c r="W83" s="270">
        <v>311.34899999999999</v>
      </c>
      <c r="X83" s="270">
        <v>-99.774000000000001</v>
      </c>
      <c r="Y83" s="270">
        <v>-99.774000000000001</v>
      </c>
      <c r="Z83" s="270">
        <v>111.18</v>
      </c>
      <c r="AA83" s="270">
        <v>211.57400000000001</v>
      </c>
      <c r="AB83"/>
      <c r="AC83"/>
      <c r="AD83"/>
      <c r="AE83"/>
    </row>
    <row r="84" spans="2:31">
      <c r="B84" s="106" t="s">
        <v>367</v>
      </c>
      <c r="C84" s="270">
        <v>0</v>
      </c>
      <c r="D84" s="270">
        <v>0</v>
      </c>
      <c r="E84" s="270">
        <v>0</v>
      </c>
      <c r="F84" s="270">
        <v>0</v>
      </c>
      <c r="G84" s="270">
        <v>0</v>
      </c>
      <c r="H84" s="270">
        <v>0</v>
      </c>
      <c r="I84" s="270">
        <v>0</v>
      </c>
      <c r="J84" s="270">
        <v>11.997</v>
      </c>
      <c r="K84" s="270">
        <v>21.785</v>
      </c>
      <c r="L84" s="270">
        <v>-0.97299999999999998</v>
      </c>
      <c r="M84" s="270">
        <v>-1.9610000000000001</v>
      </c>
      <c r="N84" s="270">
        <v>11.023999999999999</v>
      </c>
      <c r="O84" s="270">
        <v>19.824000000000002</v>
      </c>
      <c r="P84" s="270">
        <v>7.2539999999999996</v>
      </c>
      <c r="Q84" s="270">
        <v>12.94</v>
      </c>
      <c r="R84" s="270">
        <v>7.2009999999999996</v>
      </c>
      <c r="S84" s="270">
        <v>9.9760000000000009</v>
      </c>
      <c r="T84" s="270">
        <v>-1.2</v>
      </c>
      <c r="U84" s="270">
        <v>-2.8010000000000002</v>
      </c>
      <c r="V84" s="270">
        <v>6.0010000000000003</v>
      </c>
      <c r="W84" s="270">
        <v>7.1749999999999998</v>
      </c>
      <c r="X84" s="270">
        <v>8.7590000000000003</v>
      </c>
      <c r="Y84" s="270">
        <v>-19.190000000000001</v>
      </c>
      <c r="Z84" s="270">
        <v>14.76</v>
      </c>
      <c r="AA84" s="270">
        <v>-12.015000000000001</v>
      </c>
      <c r="AB84"/>
      <c r="AC84"/>
      <c r="AD84"/>
      <c r="AE84"/>
    </row>
    <row r="85" spans="2:31">
      <c r="B85" s="106"/>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c r="AC85"/>
      <c r="AD85"/>
      <c r="AE85"/>
    </row>
    <row r="86" spans="2:31">
      <c r="B86" s="106"/>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c r="AC86"/>
      <c r="AD86"/>
      <c r="AE86"/>
    </row>
    <row r="87" spans="2:31">
      <c r="B87" s="106"/>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c r="AC87"/>
      <c r="AD87"/>
      <c r="AE87"/>
    </row>
    <row r="88" spans="2:31">
      <c r="B88" s="106"/>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c r="AC88"/>
      <c r="AD88"/>
      <c r="AE88"/>
    </row>
    <row r="89" spans="2:31">
      <c r="C89" s="738"/>
      <c r="D89" s="738"/>
      <c r="E89" s="738"/>
      <c r="F89" s="738"/>
      <c r="G89" s="738"/>
      <c r="H89" s="738"/>
      <c r="I89" s="738"/>
      <c r="J89" s="738"/>
      <c r="K89" s="738"/>
      <c r="L89" s="738"/>
      <c r="M89" s="738"/>
      <c r="N89" s="738"/>
      <c r="O89" s="738"/>
      <c r="P89" s="738"/>
      <c r="Q89" s="738"/>
      <c r="R89" s="738"/>
      <c r="S89" s="738"/>
      <c r="T89" s="738"/>
      <c r="U89" s="738"/>
      <c r="V89" s="738"/>
      <c r="W89" s="738"/>
      <c r="X89" s="738"/>
      <c r="Y89" s="738"/>
      <c r="Z89" s="738"/>
      <c r="AA89" s="738"/>
      <c r="AB89"/>
      <c r="AC89"/>
      <c r="AD89"/>
      <c r="AE89"/>
    </row>
    <row r="90" spans="2:31">
      <c r="AB90"/>
      <c r="AC90"/>
      <c r="AD90"/>
      <c r="AE90"/>
    </row>
    <row r="91" spans="2:31">
      <c r="AB91"/>
      <c r="AC91"/>
      <c r="AD91"/>
      <c r="AE91"/>
    </row>
    <row r="92" spans="2:31">
      <c r="AB92"/>
      <c r="AC92"/>
      <c r="AD92"/>
      <c r="AE92"/>
    </row>
    <row r="93" spans="2:31">
      <c r="AB93"/>
      <c r="AC93"/>
      <c r="AD93"/>
      <c r="AE93"/>
    </row>
    <row r="94" spans="2:31">
      <c r="AB94"/>
      <c r="AC94"/>
      <c r="AD94"/>
      <c r="AE94"/>
    </row>
    <row r="95" spans="2:31">
      <c r="AB95"/>
      <c r="AC95"/>
      <c r="AD95"/>
      <c r="AE95"/>
    </row>
    <row r="96" spans="2:31">
      <c r="AB96"/>
      <c r="AC96"/>
      <c r="AD96"/>
      <c r="AE96"/>
    </row>
    <row r="97" spans="28:31">
      <c r="AB97"/>
      <c r="AC97"/>
      <c r="AD97"/>
      <c r="AE97"/>
    </row>
    <row r="98" spans="28:31">
      <c r="AB98"/>
      <c r="AC98"/>
      <c r="AD98"/>
      <c r="AE98"/>
    </row>
    <row r="99" spans="28:31">
      <c r="AB99"/>
      <c r="AC99"/>
      <c r="AD99"/>
      <c r="AE99"/>
    </row>
    <row r="100" spans="28:31">
      <c r="AB100"/>
      <c r="AC100"/>
      <c r="AD100"/>
      <c r="AE100"/>
    </row>
    <row r="101" spans="28:31">
      <c r="AB101"/>
      <c r="AC101"/>
      <c r="AD101"/>
      <c r="AE101"/>
    </row>
  </sheetData>
  <mergeCells count="20">
    <mergeCell ref="AB3:AC3"/>
    <mergeCell ref="AD3:AE3"/>
    <mergeCell ref="T46:U46"/>
    <mergeCell ref="V46:W46"/>
    <mergeCell ref="T3:U3"/>
    <mergeCell ref="X46:Y46"/>
    <mergeCell ref="Z46:AA46"/>
    <mergeCell ref="V3:W3"/>
    <mergeCell ref="X3:Y3"/>
    <mergeCell ref="Z3:AA3"/>
    <mergeCell ref="J3:K3"/>
    <mergeCell ref="L3:M3"/>
    <mergeCell ref="N3:O3"/>
    <mergeCell ref="P3:Q3"/>
    <mergeCell ref="R3:S3"/>
    <mergeCell ref="J46:K46"/>
    <mergeCell ref="L46:M46"/>
    <mergeCell ref="N46:O46"/>
    <mergeCell ref="P46:Q46"/>
    <mergeCell ref="R46:S46"/>
  </mergeCells>
  <pageMargins left="0.7" right="0.7" top="0.75" bottom="0.75" header="0.3" footer="0.3"/>
  <pageSetup paperSize="9" orientation="portrait" r:id="rId1"/>
  <headerFooter>
    <oddHeader>&amp;C&amp;"Arial"&amp;8&amp;K000000INTERNAL&amp;1#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36D89-F847-4440-91D2-72185D876D14}">
  <dimension ref="A3:H23"/>
  <sheetViews>
    <sheetView workbookViewId="0">
      <selection activeCell="I8" sqref="I8"/>
    </sheetView>
  </sheetViews>
  <sheetFormatPr baseColWidth="10" defaultColWidth="11.42578125" defaultRowHeight="12.75"/>
  <cols>
    <col min="1" max="1" width="11.42578125" style="237"/>
    <col min="2" max="2" width="22.7109375" style="237" bestFit="1" customWidth="1"/>
    <col min="3" max="4" width="15.5703125" style="237" bestFit="1" customWidth="1"/>
    <col min="5" max="16384" width="11.42578125" style="237"/>
  </cols>
  <sheetData>
    <row r="3" spans="1:8">
      <c r="B3" s="242" t="s">
        <v>15</v>
      </c>
    </row>
    <row r="4" spans="1:8">
      <c r="B4" s="242"/>
    </row>
    <row r="5" spans="1:8">
      <c r="B5" s="672"/>
      <c r="C5" s="824" t="s">
        <v>11</v>
      </c>
      <c r="D5" s="824"/>
      <c r="E5" s="824"/>
      <c r="F5" s="825" t="s">
        <v>12</v>
      </c>
      <c r="G5" s="825"/>
      <c r="H5" s="825"/>
    </row>
    <row r="6" spans="1:8">
      <c r="A6" s="305"/>
      <c r="B6" s="302" t="s">
        <v>16</v>
      </c>
      <c r="C6" s="303" t="s">
        <v>509</v>
      </c>
      <c r="D6" s="303" t="s">
        <v>510</v>
      </c>
      <c r="E6" s="304" t="s">
        <v>2</v>
      </c>
      <c r="F6" s="303" t="s">
        <v>506</v>
      </c>
      <c r="G6" s="303" t="s">
        <v>113</v>
      </c>
      <c r="H6" s="304" t="s">
        <v>2</v>
      </c>
    </row>
    <row r="7" spans="1:8">
      <c r="B7" s="243" t="s">
        <v>17</v>
      </c>
      <c r="C7" s="306">
        <v>38.417198191779946</v>
      </c>
      <c r="D7" s="288">
        <v>32.073057347618679</v>
      </c>
      <c r="E7" s="196">
        <v>0.19780280923646654</v>
      </c>
      <c r="F7" s="306">
        <v>19.794779432067301</v>
      </c>
      <c r="G7" s="288">
        <v>15.503724663348203</v>
      </c>
      <c r="H7" s="196">
        <v>0.27677573369600839</v>
      </c>
    </row>
    <row r="8" spans="1:8">
      <c r="B8" s="243" t="s">
        <v>18</v>
      </c>
      <c r="C8" s="306">
        <v>19.046616338823963</v>
      </c>
      <c r="D8" s="288">
        <v>20.466644838208612</v>
      </c>
      <c r="E8" s="196">
        <v>-6.9382573969018924E-2</v>
      </c>
      <c r="F8" s="306">
        <v>10.324616416281094</v>
      </c>
      <c r="G8" s="288">
        <v>9.6256994962118867</v>
      </c>
      <c r="H8" s="196">
        <v>7.2609468054166904E-2</v>
      </c>
    </row>
    <row r="12" spans="1:8">
      <c r="B12" s="242" t="s">
        <v>19</v>
      </c>
    </row>
    <row r="13" spans="1:8">
      <c r="B13" s="242"/>
    </row>
    <row r="14" spans="1:8">
      <c r="B14" s="672"/>
      <c r="C14" s="824" t="s">
        <v>11</v>
      </c>
      <c r="D14" s="824"/>
      <c r="E14" s="824"/>
      <c r="F14" s="825" t="s">
        <v>12</v>
      </c>
      <c r="G14" s="825"/>
      <c r="H14" s="825"/>
    </row>
    <row r="15" spans="1:8">
      <c r="B15" s="302" t="s">
        <v>16</v>
      </c>
      <c r="C15" s="303" t="s">
        <v>509</v>
      </c>
      <c r="D15" s="303" t="s">
        <v>510</v>
      </c>
      <c r="E15" s="304" t="s">
        <v>2</v>
      </c>
      <c r="F15" s="303" t="s">
        <v>506</v>
      </c>
      <c r="G15" s="303" t="s">
        <v>113</v>
      </c>
      <c r="H15" s="304" t="s">
        <v>2</v>
      </c>
    </row>
    <row r="16" spans="1:8">
      <c r="B16" s="243" t="s">
        <v>17</v>
      </c>
      <c r="C16" s="306">
        <v>53.368091759411584</v>
      </c>
      <c r="D16" s="288">
        <v>50.610731419881326</v>
      </c>
      <c r="E16" s="196">
        <v>5.4481732671563199E-2</v>
      </c>
      <c r="F16" s="306">
        <v>26.096709810411578</v>
      </c>
      <c r="G16" s="288">
        <v>24.492911419881327</v>
      </c>
      <c r="H16" s="196">
        <v>6.5480104142638496E-2</v>
      </c>
    </row>
    <row r="17" spans="2:8">
      <c r="B17" s="243" t="s">
        <v>43</v>
      </c>
      <c r="C17" s="798">
        <v>22377.592000000001</v>
      </c>
      <c r="D17" s="799">
        <v>21979.674999999999</v>
      </c>
      <c r="E17" s="196">
        <v>1.8103861863289605E-2</v>
      </c>
      <c r="F17" s="798">
        <v>22377.592000000001</v>
      </c>
      <c r="G17" s="799">
        <v>21979.674999999999</v>
      </c>
      <c r="H17" s="196">
        <v>1.8103861863289605E-2</v>
      </c>
    </row>
    <row r="22" spans="2:8">
      <c r="D22" s="244"/>
    </row>
    <row r="23" spans="2:8">
      <c r="D23" s="244"/>
    </row>
  </sheetData>
  <mergeCells count="4">
    <mergeCell ref="C5:E5"/>
    <mergeCell ref="F5:H5"/>
    <mergeCell ref="C14:E14"/>
    <mergeCell ref="F14:H14"/>
  </mergeCells>
  <pageMargins left="0.7" right="0.7" top="0.75" bottom="0.75" header="0.3" footer="0.3"/>
  <pageSetup paperSize="9" orientation="portrait" r:id="rId1"/>
  <headerFooter>
    <oddHeader>&amp;C&amp;"Arial"&amp;8&amp;K000000INTERNAL&amp;1#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G203"/>
  <sheetViews>
    <sheetView topLeftCell="A103" workbookViewId="0">
      <selection activeCell="E145" sqref="E145"/>
    </sheetView>
  </sheetViews>
  <sheetFormatPr baseColWidth="10" defaultColWidth="11.42578125" defaultRowHeight="12.75"/>
  <cols>
    <col min="1" max="1" width="12.140625" style="89" customWidth="1"/>
    <col min="2" max="2" width="70.5703125" style="89" customWidth="1"/>
    <col min="3" max="3" width="19.85546875" style="89" customWidth="1"/>
    <col min="4" max="4" width="21.140625" style="89" customWidth="1"/>
    <col min="5" max="5" width="17.7109375" style="89" customWidth="1"/>
    <col min="6" max="6" width="20.7109375" style="89" customWidth="1"/>
    <col min="7" max="7" width="19.7109375" style="89" customWidth="1"/>
    <col min="8" max="8" width="20.85546875" style="89" customWidth="1"/>
    <col min="9" max="9" width="18.5703125" style="89" customWidth="1"/>
    <col min="10" max="10" width="20.28515625" style="89" customWidth="1"/>
    <col min="11" max="11" width="20.5703125" style="89" customWidth="1"/>
    <col min="12" max="12" width="20.28515625" style="89" customWidth="1"/>
    <col min="13" max="13" width="22.7109375" style="89" customWidth="1"/>
    <col min="14" max="14" width="19.7109375" style="89" customWidth="1"/>
    <col min="15" max="15" width="21.28515625" style="89" customWidth="1"/>
    <col min="16" max="16" width="20.7109375" style="89" customWidth="1"/>
    <col min="17" max="17" width="20.42578125" style="88" customWidth="1"/>
    <col min="18" max="18" width="21" style="88" customWidth="1"/>
    <col min="19" max="19" width="13.7109375" style="88" customWidth="1"/>
    <col min="20" max="20" width="14.28515625" style="88" customWidth="1"/>
    <col min="21" max="22" width="16" style="88" customWidth="1"/>
    <col min="23" max="23" width="17.42578125" style="88" customWidth="1"/>
    <col min="24" max="24" width="15.85546875" style="88" customWidth="1"/>
    <col min="25" max="25" width="14.140625" style="88" customWidth="1"/>
    <col min="26" max="26" width="16.28515625" style="88" customWidth="1"/>
    <col min="27" max="27" width="16.42578125" style="88" customWidth="1"/>
    <col min="28" max="28" width="11.42578125" style="88"/>
    <col min="29" max="31" width="17.28515625" style="88" customWidth="1"/>
    <col min="32" max="32" width="18.140625" style="88" customWidth="1"/>
    <col min="33" max="33" width="17.5703125" style="88" customWidth="1"/>
    <col min="34" max="34" width="16" style="88" customWidth="1"/>
    <col min="35" max="35" width="11.42578125" style="88"/>
    <col min="36" max="36" width="18.28515625" style="88" customWidth="1"/>
    <col min="37" max="37" width="53.5703125" style="88" customWidth="1"/>
    <col min="38" max="175" width="11.42578125" style="88"/>
    <col min="176" max="16384" width="11.42578125" style="89"/>
  </cols>
  <sheetData>
    <row r="1" spans="1:177" s="88" customFormat="1">
      <c r="A1" s="89"/>
      <c r="B1" s="260"/>
    </row>
    <row r="2" spans="1:177">
      <c r="A2" s="942" t="s">
        <v>0</v>
      </c>
      <c r="B2" s="943"/>
      <c r="C2" s="931" t="s">
        <v>368</v>
      </c>
      <c r="D2" s="933"/>
      <c r="E2" s="931" t="s">
        <v>5</v>
      </c>
      <c r="F2" s="933"/>
      <c r="G2" s="931" t="s">
        <v>6</v>
      </c>
      <c r="H2" s="933"/>
      <c r="I2" s="931" t="s">
        <v>7</v>
      </c>
      <c r="J2" s="933"/>
      <c r="K2" s="931" t="s">
        <v>14</v>
      </c>
      <c r="L2" s="933"/>
      <c r="M2" s="931" t="s">
        <v>50</v>
      </c>
      <c r="N2" s="933"/>
      <c r="O2" s="931" t="s">
        <v>369</v>
      </c>
      <c r="P2" s="933"/>
      <c r="Q2" s="931" t="s">
        <v>53</v>
      </c>
      <c r="R2" s="933"/>
      <c r="FT2" s="88"/>
      <c r="FU2" s="88"/>
    </row>
    <row r="3" spans="1:177">
      <c r="A3" s="947" t="s">
        <v>370</v>
      </c>
      <c r="B3" s="948"/>
      <c r="C3" s="611" t="s">
        <v>525</v>
      </c>
      <c r="D3" s="613" t="s">
        <v>523</v>
      </c>
      <c r="E3" s="611" t="s">
        <v>525</v>
      </c>
      <c r="F3" s="613" t="s">
        <v>523</v>
      </c>
      <c r="G3" s="611" t="s">
        <v>525</v>
      </c>
      <c r="H3" s="613" t="s">
        <v>523</v>
      </c>
      <c r="I3" s="611" t="s">
        <v>525</v>
      </c>
      <c r="J3" s="613" t="s">
        <v>523</v>
      </c>
      <c r="K3" s="611" t="s">
        <v>525</v>
      </c>
      <c r="L3" s="613" t="s">
        <v>523</v>
      </c>
      <c r="M3" s="611" t="s">
        <v>525</v>
      </c>
      <c r="N3" s="613" t="s">
        <v>523</v>
      </c>
      <c r="O3" s="611" t="s">
        <v>525</v>
      </c>
      <c r="P3" s="613" t="s">
        <v>523</v>
      </c>
      <c r="Q3" s="611" t="s">
        <v>525</v>
      </c>
      <c r="R3" s="613" t="s">
        <v>523</v>
      </c>
      <c r="FT3" s="88"/>
      <c r="FU3" s="88"/>
    </row>
    <row r="4" spans="1:177">
      <c r="A4" s="949"/>
      <c r="B4" s="950"/>
      <c r="C4" s="612" t="s">
        <v>245</v>
      </c>
      <c r="D4" s="614" t="s">
        <v>245</v>
      </c>
      <c r="E4" s="612" t="s">
        <v>245</v>
      </c>
      <c r="F4" s="614" t="s">
        <v>245</v>
      </c>
      <c r="G4" s="612" t="s">
        <v>245</v>
      </c>
      <c r="H4" s="614" t="s">
        <v>245</v>
      </c>
      <c r="I4" s="612" t="s">
        <v>245</v>
      </c>
      <c r="J4" s="614" t="s">
        <v>245</v>
      </c>
      <c r="K4" s="612" t="s">
        <v>245</v>
      </c>
      <c r="L4" s="614" t="s">
        <v>245</v>
      </c>
      <c r="M4" s="612" t="s">
        <v>245</v>
      </c>
      <c r="N4" s="614" t="s">
        <v>245</v>
      </c>
      <c r="O4" s="612" t="s">
        <v>245</v>
      </c>
      <c r="P4" s="614" t="s">
        <v>245</v>
      </c>
      <c r="Q4" s="612" t="s">
        <v>245</v>
      </c>
      <c r="R4" s="614" t="s">
        <v>245</v>
      </c>
      <c r="FT4" s="88"/>
      <c r="FU4" s="88"/>
    </row>
    <row r="5" spans="1:177" s="178" customFormat="1">
      <c r="A5" s="168" t="s">
        <v>371</v>
      </c>
      <c r="B5" s="169"/>
      <c r="C5" s="609">
        <v>1897.3789999999999</v>
      </c>
      <c r="D5" s="283">
        <v>411.18400000000003</v>
      </c>
      <c r="E5" s="609">
        <v>416.33699999999999</v>
      </c>
      <c r="F5" s="283">
        <v>190.84100000000001</v>
      </c>
      <c r="G5" s="609">
        <v>3488.654</v>
      </c>
      <c r="H5" s="283">
        <v>4559.8249999999998</v>
      </c>
      <c r="I5" s="609">
        <v>1073.923</v>
      </c>
      <c r="J5" s="283">
        <v>1258.8019999999999</v>
      </c>
      <c r="K5" s="609">
        <v>3709.6790000000001</v>
      </c>
      <c r="L5" s="283">
        <v>3957.192</v>
      </c>
      <c r="M5" s="609">
        <v>163.523</v>
      </c>
      <c r="N5" s="283">
        <v>150.01</v>
      </c>
      <c r="O5" s="609">
        <v>-1832.4849999999999</v>
      </c>
      <c r="P5" s="283">
        <v>-208.39500000000001</v>
      </c>
      <c r="Q5" s="609">
        <v>8917.01</v>
      </c>
      <c r="R5" s="283">
        <v>10319.459000000001</v>
      </c>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4"/>
      <c r="CL5" s="154"/>
      <c r="CM5" s="154"/>
      <c r="CN5" s="154"/>
      <c r="CO5" s="154"/>
      <c r="CP5" s="154"/>
      <c r="CQ5" s="154"/>
      <c r="CR5" s="154"/>
      <c r="CS5" s="154"/>
      <c r="CT5" s="154"/>
      <c r="CU5" s="154"/>
      <c r="CV5" s="154"/>
      <c r="CW5" s="154"/>
      <c r="CX5" s="154"/>
      <c r="CY5" s="154"/>
      <c r="CZ5" s="154"/>
      <c r="DA5" s="154"/>
      <c r="DB5" s="154"/>
      <c r="DC5" s="154"/>
      <c r="DD5" s="154"/>
      <c r="DE5" s="154"/>
      <c r="DF5" s="154"/>
      <c r="DG5" s="154"/>
      <c r="DH5" s="154"/>
      <c r="DI5" s="154"/>
      <c r="DJ5" s="154"/>
      <c r="DK5" s="154"/>
      <c r="DL5" s="154"/>
      <c r="DM5" s="154"/>
      <c r="DN5" s="154"/>
      <c r="DO5" s="154"/>
      <c r="DP5" s="154"/>
      <c r="DQ5" s="154"/>
      <c r="DR5" s="154"/>
      <c r="DS5" s="154"/>
      <c r="DT5" s="154"/>
      <c r="DU5" s="154"/>
      <c r="DV5" s="154"/>
      <c r="DW5" s="154"/>
      <c r="DX5" s="154"/>
      <c r="DY5" s="154"/>
      <c r="DZ5" s="154"/>
      <c r="EA5" s="154"/>
      <c r="EB5" s="154"/>
      <c r="EC5" s="154"/>
      <c r="ED5" s="154"/>
      <c r="EE5" s="154"/>
      <c r="EF5" s="154"/>
      <c r="EG5" s="154"/>
      <c r="EH5" s="154"/>
      <c r="EI5" s="154"/>
      <c r="EJ5" s="154"/>
      <c r="EK5" s="154"/>
      <c r="EL5" s="154"/>
      <c r="EM5" s="154"/>
      <c r="EN5" s="154"/>
      <c r="EO5" s="154"/>
      <c r="EP5" s="154"/>
      <c r="EQ5" s="154"/>
      <c r="ER5" s="154"/>
      <c r="ES5" s="154"/>
      <c r="ET5" s="154"/>
      <c r="EU5" s="154"/>
      <c r="EV5" s="154"/>
      <c r="EW5" s="154"/>
      <c r="EX5" s="154"/>
      <c r="EY5" s="154"/>
      <c r="EZ5" s="154"/>
      <c r="FA5" s="154"/>
      <c r="FB5" s="154"/>
      <c r="FC5" s="154"/>
      <c r="FD5" s="154"/>
      <c r="FE5" s="154"/>
      <c r="FF5" s="154"/>
      <c r="FG5" s="154"/>
      <c r="FH5" s="154"/>
      <c r="FI5" s="154"/>
      <c r="FJ5" s="154"/>
      <c r="FK5" s="154"/>
      <c r="FL5" s="154"/>
      <c r="FM5" s="154"/>
      <c r="FN5" s="154"/>
      <c r="FO5" s="154"/>
      <c r="FP5" s="154"/>
      <c r="FQ5" s="154"/>
      <c r="FR5" s="154"/>
      <c r="FS5" s="154"/>
      <c r="FT5" s="154"/>
      <c r="FU5" s="154"/>
    </row>
    <row r="6" spans="1:177">
      <c r="A6" s="170"/>
      <c r="B6" s="171" t="s">
        <v>372</v>
      </c>
      <c r="C6" s="610">
        <v>11.323</v>
      </c>
      <c r="D6" s="284">
        <v>9.4979999999999993</v>
      </c>
      <c r="E6" s="610">
        <v>26.728999999999999</v>
      </c>
      <c r="F6" s="284">
        <v>7.1820000000000004</v>
      </c>
      <c r="G6" s="610">
        <v>551.77</v>
      </c>
      <c r="H6" s="284">
        <v>1056.1120000000001</v>
      </c>
      <c r="I6" s="610">
        <v>217.40299999999999</v>
      </c>
      <c r="J6" s="284">
        <v>372.58100000000002</v>
      </c>
      <c r="K6" s="610">
        <v>3465.4479999999999</v>
      </c>
      <c r="L6" s="284">
        <v>6.1210000000000004</v>
      </c>
      <c r="M6" s="610">
        <v>62.328000000000003</v>
      </c>
      <c r="N6" s="284">
        <v>48.69</v>
      </c>
      <c r="O6" s="610">
        <v>0</v>
      </c>
      <c r="P6" s="284">
        <v>0</v>
      </c>
      <c r="Q6" s="610">
        <v>4335.0010000000002</v>
      </c>
      <c r="R6" s="284">
        <v>1500.184</v>
      </c>
      <c r="FT6" s="88"/>
      <c r="FU6" s="88"/>
    </row>
    <row r="7" spans="1:177">
      <c r="A7" s="170"/>
      <c r="B7" s="171" t="s">
        <v>373</v>
      </c>
      <c r="C7" s="610">
        <v>40.97</v>
      </c>
      <c r="D7" s="284">
        <v>0.13500000000000001</v>
      </c>
      <c r="E7" s="610">
        <v>25.094999999999999</v>
      </c>
      <c r="F7" s="284">
        <v>10.129</v>
      </c>
      <c r="G7" s="610">
        <v>172.43199999999999</v>
      </c>
      <c r="H7" s="284">
        <v>140.82900000000001</v>
      </c>
      <c r="I7" s="610">
        <v>13.03</v>
      </c>
      <c r="J7" s="284">
        <v>3.5859999999999999</v>
      </c>
      <c r="K7" s="610">
        <v>0</v>
      </c>
      <c r="L7" s="284">
        <v>0</v>
      </c>
      <c r="M7" s="610">
        <v>0</v>
      </c>
      <c r="N7" s="284">
        <v>0</v>
      </c>
      <c r="O7" s="610">
        <v>0</v>
      </c>
      <c r="P7" s="284">
        <v>0</v>
      </c>
      <c r="Q7" s="610">
        <v>251.52699999999999</v>
      </c>
      <c r="R7" s="284">
        <v>154.679</v>
      </c>
      <c r="FT7" s="88"/>
      <c r="FU7" s="88"/>
    </row>
    <row r="8" spans="1:177">
      <c r="A8" s="170"/>
      <c r="B8" s="171" t="s">
        <v>374</v>
      </c>
      <c r="C8" s="610">
        <v>4.3079999999999998</v>
      </c>
      <c r="D8" s="284">
        <v>3.4009999999999998</v>
      </c>
      <c r="E8" s="610">
        <v>19.899000000000001</v>
      </c>
      <c r="F8" s="284">
        <v>19.169</v>
      </c>
      <c r="G8" s="610">
        <v>500.60399999999998</v>
      </c>
      <c r="H8" s="284">
        <v>647.92700000000002</v>
      </c>
      <c r="I8" s="610">
        <v>35.984999999999999</v>
      </c>
      <c r="J8" s="284">
        <v>46.308</v>
      </c>
      <c r="K8" s="610">
        <v>28.742000000000001</v>
      </c>
      <c r="L8" s="284">
        <v>29.760999999999999</v>
      </c>
      <c r="M8" s="610">
        <v>6.069</v>
      </c>
      <c r="N8" s="284">
        <v>6.71</v>
      </c>
      <c r="O8" s="610">
        <v>0</v>
      </c>
      <c r="P8" s="284">
        <v>0</v>
      </c>
      <c r="Q8" s="610">
        <v>595.60699999999997</v>
      </c>
      <c r="R8" s="284">
        <v>753.27599999999995</v>
      </c>
      <c r="FT8" s="88"/>
      <c r="FU8" s="88"/>
    </row>
    <row r="9" spans="1:177">
      <c r="A9" s="170"/>
      <c r="B9" s="171" t="s">
        <v>375</v>
      </c>
      <c r="C9" s="610">
        <v>0.41099999999999998</v>
      </c>
      <c r="D9" s="284">
        <v>1.21</v>
      </c>
      <c r="E9" s="610">
        <v>291.79399999999998</v>
      </c>
      <c r="F9" s="284">
        <v>116.31699999999999</v>
      </c>
      <c r="G9" s="610">
        <v>1867.9760000000001</v>
      </c>
      <c r="H9" s="284">
        <v>2262.9760000000001</v>
      </c>
      <c r="I9" s="610">
        <v>556.61900000000003</v>
      </c>
      <c r="J9" s="284">
        <v>593.12</v>
      </c>
      <c r="K9" s="610">
        <v>2.1999999999999999E-2</v>
      </c>
      <c r="L9" s="284">
        <v>1E-3</v>
      </c>
      <c r="M9" s="610">
        <v>58.433</v>
      </c>
      <c r="N9" s="284">
        <v>58.609000000000002</v>
      </c>
      <c r="O9" s="610">
        <v>-6.3E-2</v>
      </c>
      <c r="P9" s="284">
        <v>0.80600000000000005</v>
      </c>
      <c r="Q9" s="610">
        <v>2262.9760000000001</v>
      </c>
      <c r="R9" s="284">
        <v>3033.0390000000002</v>
      </c>
      <c r="FT9" s="88"/>
      <c r="FU9" s="88"/>
    </row>
    <row r="10" spans="1:177">
      <c r="A10" s="170"/>
      <c r="B10" s="171" t="s">
        <v>376</v>
      </c>
      <c r="C10" s="610">
        <v>1830.971</v>
      </c>
      <c r="D10" s="284">
        <v>2.2749999999999999</v>
      </c>
      <c r="E10" s="610">
        <v>1.0029999999999999</v>
      </c>
      <c r="F10" s="284">
        <v>0.183</v>
      </c>
      <c r="G10" s="610">
        <v>15.619</v>
      </c>
      <c r="H10" s="284">
        <v>15.366</v>
      </c>
      <c r="I10" s="610">
        <v>1.65</v>
      </c>
      <c r="J10" s="284">
        <v>1.889</v>
      </c>
      <c r="K10" s="610">
        <v>0</v>
      </c>
      <c r="L10" s="284">
        <v>3.0000000000000001E-3</v>
      </c>
      <c r="M10" s="610">
        <v>1.829</v>
      </c>
      <c r="N10" s="284">
        <v>1.8029999999999999</v>
      </c>
      <c r="O10" s="610">
        <v>-1832.422</v>
      </c>
      <c r="P10" s="284">
        <v>-4.1760000000000002</v>
      </c>
      <c r="Q10" s="610">
        <v>15.366</v>
      </c>
      <c r="R10" s="284">
        <v>17.343</v>
      </c>
      <c r="FT10" s="88"/>
      <c r="FU10" s="88"/>
    </row>
    <row r="11" spans="1:177">
      <c r="A11" s="170"/>
      <c r="B11" s="171" t="s">
        <v>377</v>
      </c>
      <c r="C11" s="610">
        <v>0</v>
      </c>
      <c r="D11" s="284">
        <v>0</v>
      </c>
      <c r="E11" s="610">
        <v>47.814999999999998</v>
      </c>
      <c r="F11" s="284">
        <v>27.628</v>
      </c>
      <c r="G11" s="610">
        <v>267.25400000000002</v>
      </c>
      <c r="H11" s="284">
        <v>332.04899999999998</v>
      </c>
      <c r="I11" s="610">
        <v>116.249</v>
      </c>
      <c r="J11" s="284">
        <v>129.85499999999999</v>
      </c>
      <c r="K11" s="610">
        <v>0</v>
      </c>
      <c r="L11" s="284">
        <v>0</v>
      </c>
      <c r="M11" s="610">
        <v>8.8640000000000008</v>
      </c>
      <c r="N11" s="284">
        <v>8.3580000000000005</v>
      </c>
      <c r="O11" s="610">
        <v>0</v>
      </c>
      <c r="P11" s="284">
        <v>0</v>
      </c>
      <c r="Q11" s="610">
        <v>332.04899999999998</v>
      </c>
      <c r="R11" s="284">
        <v>497.89</v>
      </c>
      <c r="FT11" s="88"/>
      <c r="FU11" s="88"/>
    </row>
    <row r="12" spans="1:177">
      <c r="A12" s="170"/>
      <c r="B12" s="171" t="s">
        <v>378</v>
      </c>
      <c r="C12" s="610">
        <v>9.3960000000000008</v>
      </c>
      <c r="D12" s="284">
        <v>9.3859999999999992</v>
      </c>
      <c r="E12" s="610">
        <v>4.0019999999999998</v>
      </c>
      <c r="F12" s="284">
        <v>1.167</v>
      </c>
      <c r="G12" s="610">
        <v>112.999</v>
      </c>
      <c r="H12" s="284">
        <v>104.566</v>
      </c>
      <c r="I12" s="610">
        <v>30.550999999999998</v>
      </c>
      <c r="J12" s="284">
        <v>1.8839999999999999</v>
      </c>
      <c r="K12" s="610">
        <v>18.815999999999999</v>
      </c>
      <c r="L12" s="284">
        <v>0.14299999999999999</v>
      </c>
      <c r="M12" s="610">
        <v>26</v>
      </c>
      <c r="N12" s="284">
        <v>25.84</v>
      </c>
      <c r="O12" s="610">
        <v>0</v>
      </c>
      <c r="P12" s="284">
        <v>0</v>
      </c>
      <c r="Q12" s="610">
        <v>104.566</v>
      </c>
      <c r="R12" s="284">
        <v>142.98599999999999</v>
      </c>
      <c r="FT12" s="88"/>
      <c r="FU12" s="88"/>
    </row>
    <row r="13" spans="1:177">
      <c r="A13" s="179"/>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FT13" s="88"/>
      <c r="FU13" s="88"/>
    </row>
    <row r="14" spans="1:177" ht="25.5">
      <c r="A14" s="170"/>
      <c r="B14" s="175" t="s">
        <v>379</v>
      </c>
      <c r="C14" s="610">
        <v>0</v>
      </c>
      <c r="D14" s="285">
        <v>385.279</v>
      </c>
      <c r="E14" s="610">
        <v>0</v>
      </c>
      <c r="F14" s="285">
        <v>9.0660000000000007</v>
      </c>
      <c r="G14" s="610">
        <v>0</v>
      </c>
      <c r="H14" s="285">
        <v>0</v>
      </c>
      <c r="I14" s="610">
        <v>102.43600000000001</v>
      </c>
      <c r="J14" s="285">
        <v>109.57899999999999</v>
      </c>
      <c r="K14" s="610">
        <v>196.65100000000001</v>
      </c>
      <c r="L14" s="285">
        <v>3921.163</v>
      </c>
      <c r="M14" s="610">
        <v>0</v>
      </c>
      <c r="N14" s="285">
        <v>0</v>
      </c>
      <c r="O14" s="610">
        <v>0</v>
      </c>
      <c r="P14" s="285">
        <v>-205.02500000000001</v>
      </c>
      <c r="Q14" s="610">
        <v>0</v>
      </c>
      <c r="R14" s="285">
        <v>4220.0619999999999</v>
      </c>
      <c r="FT14" s="88"/>
      <c r="FU14" s="88"/>
    </row>
    <row r="15" spans="1:177">
      <c r="A15" s="179"/>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FT15" s="88"/>
      <c r="FU15" s="88"/>
    </row>
    <row r="16" spans="1:177" s="178" customFormat="1">
      <c r="A16" s="168" t="s">
        <v>380</v>
      </c>
      <c r="B16" s="169"/>
      <c r="C16" s="609">
        <v>16797.672999999999</v>
      </c>
      <c r="D16" s="286">
        <v>17848.877</v>
      </c>
      <c r="E16" s="609">
        <v>3139.942</v>
      </c>
      <c r="F16" s="286">
        <v>1987.232</v>
      </c>
      <c r="G16" s="609">
        <v>16058.379000000001</v>
      </c>
      <c r="H16" s="286">
        <v>17759.633999999998</v>
      </c>
      <c r="I16" s="609">
        <v>4891.17</v>
      </c>
      <c r="J16" s="286">
        <v>5132.2489999999998</v>
      </c>
      <c r="K16" s="609">
        <v>2.0499999999999998</v>
      </c>
      <c r="L16" s="286">
        <v>2.121</v>
      </c>
      <c r="M16" s="609">
        <v>1472.7</v>
      </c>
      <c r="N16" s="286">
        <v>1498.307</v>
      </c>
      <c r="O16" s="609">
        <v>-16955.399000000001</v>
      </c>
      <c r="P16" s="286">
        <v>-17693.199000000001</v>
      </c>
      <c r="Q16" s="609">
        <v>17759.633999999998</v>
      </c>
      <c r="R16" s="286">
        <v>26535.221000000001</v>
      </c>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4"/>
      <c r="DE16" s="154"/>
      <c r="DF16" s="154"/>
      <c r="DG16" s="154"/>
      <c r="DH16" s="154"/>
      <c r="DI16" s="154"/>
      <c r="DJ16" s="154"/>
      <c r="DK16" s="154"/>
      <c r="DL16" s="154"/>
      <c r="DM16" s="154"/>
      <c r="DN16" s="154"/>
      <c r="DO16" s="154"/>
      <c r="DP16" s="154"/>
      <c r="DQ16" s="154"/>
      <c r="DR16" s="154"/>
      <c r="DS16" s="154"/>
      <c r="DT16" s="154"/>
      <c r="DU16" s="154"/>
      <c r="DV16" s="154"/>
      <c r="DW16" s="154"/>
      <c r="DX16" s="154"/>
      <c r="DY16" s="154"/>
      <c r="DZ16" s="154"/>
      <c r="EA16" s="154"/>
      <c r="EB16" s="154"/>
      <c r="EC16" s="154"/>
      <c r="ED16" s="154"/>
      <c r="EE16" s="154"/>
      <c r="EF16" s="154"/>
      <c r="EG16" s="154"/>
      <c r="EH16" s="154"/>
      <c r="EI16" s="154"/>
      <c r="EJ16" s="154"/>
      <c r="EK16" s="154"/>
      <c r="EL16" s="154"/>
      <c r="EM16" s="154"/>
      <c r="EN16" s="154"/>
      <c r="EO16" s="154"/>
      <c r="EP16" s="154"/>
      <c r="EQ16" s="154"/>
      <c r="ER16" s="154"/>
      <c r="ES16" s="154"/>
      <c r="ET16" s="154"/>
      <c r="EU16" s="154"/>
      <c r="EV16" s="154"/>
      <c r="EW16" s="154"/>
      <c r="EX16" s="154"/>
      <c r="EY16" s="154"/>
      <c r="EZ16" s="154"/>
      <c r="FA16" s="154"/>
      <c r="FB16" s="154"/>
      <c r="FC16" s="154"/>
      <c r="FD16" s="154"/>
      <c r="FE16" s="154"/>
      <c r="FF16" s="154"/>
      <c r="FG16" s="154"/>
      <c r="FH16" s="154"/>
      <c r="FI16" s="154"/>
      <c r="FJ16" s="154"/>
      <c r="FK16" s="154"/>
      <c r="FL16" s="154"/>
      <c r="FM16" s="154"/>
      <c r="FN16" s="154"/>
      <c r="FO16" s="154"/>
      <c r="FP16" s="154"/>
      <c r="FQ16" s="154"/>
      <c r="FR16" s="154"/>
      <c r="FS16" s="154"/>
      <c r="FT16" s="154"/>
      <c r="FU16" s="154"/>
    </row>
    <row r="17" spans="1:177">
      <c r="A17" s="170"/>
      <c r="B17" s="171" t="s">
        <v>381</v>
      </c>
      <c r="C17" s="610">
        <v>0</v>
      </c>
      <c r="D17" s="285">
        <v>0</v>
      </c>
      <c r="E17" s="610">
        <v>11.182</v>
      </c>
      <c r="F17" s="285">
        <v>5.4420000000000002</v>
      </c>
      <c r="G17" s="610">
        <v>4625.0529999999999</v>
      </c>
      <c r="H17" s="285">
        <v>4984.3379999999997</v>
      </c>
      <c r="I17" s="610">
        <v>6.2869999999999999</v>
      </c>
      <c r="J17" s="285">
        <v>7.8109999999999999</v>
      </c>
      <c r="K17" s="610">
        <v>0</v>
      </c>
      <c r="L17" s="285">
        <v>0</v>
      </c>
      <c r="M17" s="610">
        <v>87.369</v>
      </c>
      <c r="N17" s="285">
        <v>87.635999999999996</v>
      </c>
      <c r="O17" s="610">
        <v>0</v>
      </c>
      <c r="P17" s="285">
        <v>0</v>
      </c>
      <c r="Q17" s="610">
        <v>4984.3379999999997</v>
      </c>
      <c r="R17" s="285">
        <v>5085.2269999999999</v>
      </c>
      <c r="FT17" s="88"/>
      <c r="FU17" s="88"/>
    </row>
    <row r="18" spans="1:177">
      <c r="A18" s="170"/>
      <c r="B18" s="171" t="s">
        <v>382</v>
      </c>
      <c r="C18" s="610">
        <v>5.476</v>
      </c>
      <c r="D18" s="285">
        <v>3.1709999999999998</v>
      </c>
      <c r="E18" s="610">
        <v>6.4000000000000001E-2</v>
      </c>
      <c r="F18" s="285">
        <v>4.0000000000000001E-3</v>
      </c>
      <c r="G18" s="610">
        <v>1695.6759999999999</v>
      </c>
      <c r="H18" s="285">
        <v>1786.069</v>
      </c>
      <c r="I18" s="610">
        <v>52.055</v>
      </c>
      <c r="J18" s="285">
        <v>55.753999999999998</v>
      </c>
      <c r="K18" s="610">
        <v>0</v>
      </c>
      <c r="L18" s="285">
        <v>0</v>
      </c>
      <c r="M18" s="610">
        <v>19.405000000000001</v>
      </c>
      <c r="N18" s="285">
        <v>18.283999999999999</v>
      </c>
      <c r="O18" s="610">
        <v>0</v>
      </c>
      <c r="P18" s="285">
        <v>0</v>
      </c>
      <c r="Q18" s="610">
        <v>1772.6759999999999</v>
      </c>
      <c r="R18" s="285">
        <v>1863.2819999999999</v>
      </c>
      <c r="FT18" s="88"/>
      <c r="FU18" s="88"/>
    </row>
    <row r="19" spans="1:177">
      <c r="A19" s="170"/>
      <c r="B19" s="171" t="s">
        <v>383</v>
      </c>
      <c r="C19" s="610">
        <v>2.9000000000000001E-2</v>
      </c>
      <c r="D19" s="285">
        <v>3.5999999999999997E-2</v>
      </c>
      <c r="E19" s="610">
        <v>80.897999999999996</v>
      </c>
      <c r="F19" s="285">
        <v>94.873999999999995</v>
      </c>
      <c r="G19" s="610">
        <v>341.59800000000001</v>
      </c>
      <c r="H19" s="285">
        <v>315.50599999999997</v>
      </c>
      <c r="I19" s="610">
        <v>11.231999999999999</v>
      </c>
      <c r="J19" s="285">
        <v>13.974</v>
      </c>
      <c r="K19" s="610">
        <v>0</v>
      </c>
      <c r="L19" s="285">
        <v>0</v>
      </c>
      <c r="M19" s="610">
        <v>0.51</v>
      </c>
      <c r="N19" s="285">
        <v>0.51</v>
      </c>
      <c r="O19" s="610">
        <v>0</v>
      </c>
      <c r="P19" s="285">
        <v>0</v>
      </c>
      <c r="Q19" s="610">
        <v>434.267</v>
      </c>
      <c r="R19" s="285">
        <v>424.9</v>
      </c>
      <c r="FT19" s="88"/>
      <c r="FU19" s="88"/>
    </row>
    <row r="20" spans="1:177">
      <c r="A20" s="170"/>
      <c r="B20" s="171" t="s">
        <v>384</v>
      </c>
      <c r="C20" s="610">
        <v>90.018000000000001</v>
      </c>
      <c r="D20" s="285">
        <v>92.915000000000006</v>
      </c>
      <c r="E20" s="610">
        <v>3.0000000000000001E-3</v>
      </c>
      <c r="F20" s="285">
        <v>3.0000000000000001E-3</v>
      </c>
      <c r="G20" s="610">
        <v>0</v>
      </c>
      <c r="H20" s="285">
        <v>0</v>
      </c>
      <c r="I20" s="610">
        <v>0</v>
      </c>
      <c r="J20" s="285">
        <v>0</v>
      </c>
      <c r="K20" s="610">
        <v>0</v>
      </c>
      <c r="L20" s="285">
        <v>0</v>
      </c>
      <c r="M20" s="610">
        <v>0</v>
      </c>
      <c r="N20" s="285">
        <v>0</v>
      </c>
      <c r="O20" s="610">
        <v>-90.018000000000001</v>
      </c>
      <c r="P20" s="285">
        <v>-92.915000000000006</v>
      </c>
      <c r="Q20" s="610">
        <v>3.0000000000000001E-3</v>
      </c>
      <c r="R20" s="285">
        <v>3.0000000000000001E-3</v>
      </c>
      <c r="FT20" s="88"/>
      <c r="FU20" s="88"/>
    </row>
    <row r="21" spans="1:177">
      <c r="A21" s="170"/>
      <c r="B21" s="171" t="s">
        <v>385</v>
      </c>
      <c r="C21" s="610">
        <v>16664.91</v>
      </c>
      <c r="D21" s="285">
        <v>17715.352999999999</v>
      </c>
      <c r="E21" s="610">
        <v>561.10599999999999</v>
      </c>
      <c r="F21" s="285">
        <v>340.52600000000001</v>
      </c>
      <c r="G21" s="610">
        <v>1.6</v>
      </c>
      <c r="H21" s="285">
        <v>0.71799999999999997</v>
      </c>
      <c r="I21" s="610">
        <v>13.474</v>
      </c>
      <c r="J21" s="285">
        <v>15.37</v>
      </c>
      <c r="K21" s="610">
        <v>0</v>
      </c>
      <c r="L21" s="285">
        <v>0</v>
      </c>
      <c r="M21" s="610">
        <v>356.214</v>
      </c>
      <c r="N21" s="285">
        <v>356.22399999999999</v>
      </c>
      <c r="O21" s="610">
        <v>-17579.100999999999</v>
      </c>
      <c r="P21" s="285">
        <v>-18411.616000000002</v>
      </c>
      <c r="Q21" s="610">
        <v>18.202999999999999</v>
      </c>
      <c r="R21" s="285">
        <v>16.574999999999999</v>
      </c>
      <c r="FT21" s="88"/>
      <c r="FU21" s="88"/>
    </row>
    <row r="22" spans="1:177">
      <c r="A22" s="170"/>
      <c r="B22" s="171" t="s">
        <v>386</v>
      </c>
      <c r="C22" s="610">
        <v>0</v>
      </c>
      <c r="D22" s="285">
        <v>0</v>
      </c>
      <c r="E22" s="610">
        <v>118.69</v>
      </c>
      <c r="F22" s="285">
        <v>76.064999999999998</v>
      </c>
      <c r="G22" s="610">
        <v>2863.3110000000001</v>
      </c>
      <c r="H22" s="285">
        <v>3401.4580000000001</v>
      </c>
      <c r="I22" s="610">
        <v>174.03</v>
      </c>
      <c r="J22" s="285">
        <v>203.48500000000001</v>
      </c>
      <c r="K22" s="610">
        <v>1.7450000000000001</v>
      </c>
      <c r="L22" s="285">
        <v>1.8049999999999999</v>
      </c>
      <c r="M22" s="610">
        <v>176.93100000000001</v>
      </c>
      <c r="N22" s="285">
        <v>186.01400000000001</v>
      </c>
      <c r="O22" s="610">
        <v>0</v>
      </c>
      <c r="P22" s="285">
        <v>0</v>
      </c>
      <c r="Q22" s="610">
        <v>3334.7069999999999</v>
      </c>
      <c r="R22" s="285">
        <v>3868.8270000000002</v>
      </c>
      <c r="FT22" s="88"/>
      <c r="FU22" s="88"/>
    </row>
    <row r="23" spans="1:177">
      <c r="A23" s="170"/>
      <c r="B23" s="171" t="s">
        <v>387</v>
      </c>
      <c r="C23" s="610">
        <v>0</v>
      </c>
      <c r="D23" s="285">
        <v>0</v>
      </c>
      <c r="E23" s="610">
        <v>0</v>
      </c>
      <c r="F23" s="285">
        <v>0</v>
      </c>
      <c r="G23" s="610">
        <v>462.08499999999998</v>
      </c>
      <c r="H23" s="285">
        <v>528.37</v>
      </c>
      <c r="I23" s="610">
        <v>27.056999999999999</v>
      </c>
      <c r="J23" s="285">
        <v>27.058</v>
      </c>
      <c r="K23" s="610">
        <v>0</v>
      </c>
      <c r="L23" s="285">
        <v>0</v>
      </c>
      <c r="M23" s="610">
        <v>1.1579999999999999</v>
      </c>
      <c r="N23" s="285">
        <v>1.1579999999999999</v>
      </c>
      <c r="O23" s="610">
        <v>713.72</v>
      </c>
      <c r="P23" s="285">
        <v>811.33199999999999</v>
      </c>
      <c r="Q23" s="610">
        <v>1204.02</v>
      </c>
      <c r="R23" s="285">
        <v>1367.9179999999999</v>
      </c>
      <c r="FT23" s="88"/>
      <c r="FU23" s="88"/>
    </row>
    <row r="24" spans="1:177">
      <c r="A24" s="170"/>
      <c r="B24" s="171" t="s">
        <v>388</v>
      </c>
      <c r="C24" s="610">
        <v>0</v>
      </c>
      <c r="D24" s="285">
        <v>0</v>
      </c>
      <c r="E24" s="610">
        <v>2356.7719999999999</v>
      </c>
      <c r="F24" s="285">
        <v>1460.548</v>
      </c>
      <c r="G24" s="610">
        <v>5279.5810000000001</v>
      </c>
      <c r="H24" s="285">
        <v>5766.6350000000002</v>
      </c>
      <c r="I24" s="610">
        <v>4550.6790000000001</v>
      </c>
      <c r="J24" s="285">
        <v>4749.6909999999998</v>
      </c>
      <c r="K24" s="610">
        <v>0.30499999999999999</v>
      </c>
      <c r="L24" s="285">
        <v>0.316</v>
      </c>
      <c r="M24" s="610">
        <v>817.27300000000002</v>
      </c>
      <c r="N24" s="285">
        <v>833.97900000000004</v>
      </c>
      <c r="O24" s="610">
        <v>0</v>
      </c>
      <c r="P24" s="285">
        <v>0</v>
      </c>
      <c r="Q24" s="610">
        <v>13004.61</v>
      </c>
      <c r="R24" s="285">
        <v>12811.169</v>
      </c>
      <c r="FT24" s="88"/>
      <c r="FU24" s="88"/>
    </row>
    <row r="25" spans="1:177">
      <c r="A25" s="170"/>
      <c r="B25" s="171" t="s">
        <v>389</v>
      </c>
      <c r="C25" s="610">
        <v>0</v>
      </c>
      <c r="D25" s="285">
        <v>0</v>
      </c>
      <c r="E25" s="610">
        <v>0</v>
      </c>
      <c r="F25" s="285">
        <v>0</v>
      </c>
      <c r="G25" s="610">
        <v>6.9790000000000001</v>
      </c>
      <c r="H25" s="285">
        <v>7.6210000000000004</v>
      </c>
      <c r="I25" s="610">
        <v>0</v>
      </c>
      <c r="J25" s="285">
        <v>0</v>
      </c>
      <c r="K25" s="610">
        <v>0</v>
      </c>
      <c r="L25" s="285">
        <v>0</v>
      </c>
      <c r="M25" s="610">
        <v>0</v>
      </c>
      <c r="N25" s="285">
        <v>0</v>
      </c>
      <c r="O25" s="610">
        <v>0</v>
      </c>
      <c r="P25" s="285">
        <v>0</v>
      </c>
      <c r="Q25" s="610">
        <v>6.9790000000000001</v>
      </c>
      <c r="R25" s="285">
        <v>7.6210000000000004</v>
      </c>
      <c r="FT25" s="88"/>
      <c r="FU25" s="88"/>
    </row>
    <row r="26" spans="1:177">
      <c r="A26" s="170"/>
      <c r="B26" s="171" t="s">
        <v>390</v>
      </c>
      <c r="C26" s="610">
        <v>0</v>
      </c>
      <c r="D26" s="285">
        <v>0</v>
      </c>
      <c r="E26" s="610">
        <v>0.94099999999999995</v>
      </c>
      <c r="F26" s="285">
        <v>0.53400000000000003</v>
      </c>
      <c r="G26" s="610">
        <v>110.58499999999999</v>
      </c>
      <c r="H26" s="285">
        <v>116.26</v>
      </c>
      <c r="I26" s="610">
        <v>54.878999999999998</v>
      </c>
      <c r="J26" s="285">
        <v>57.591000000000001</v>
      </c>
      <c r="K26" s="610">
        <v>0</v>
      </c>
      <c r="L26" s="285">
        <v>0</v>
      </c>
      <c r="M26" s="610">
        <v>10.736000000000001</v>
      </c>
      <c r="N26" s="285">
        <v>11.287000000000001</v>
      </c>
      <c r="O26" s="610">
        <v>0</v>
      </c>
      <c r="P26" s="285">
        <v>0</v>
      </c>
      <c r="Q26" s="610">
        <v>177.14099999999999</v>
      </c>
      <c r="R26" s="285">
        <v>185.672</v>
      </c>
      <c r="FT26" s="88"/>
      <c r="FU26" s="88"/>
    </row>
    <row r="27" spans="1:177">
      <c r="A27" s="170"/>
      <c r="B27" s="171" t="s">
        <v>391</v>
      </c>
      <c r="C27" s="610">
        <v>37.24</v>
      </c>
      <c r="D27" s="285">
        <v>37.402000000000001</v>
      </c>
      <c r="E27" s="610">
        <v>10.286</v>
      </c>
      <c r="F27" s="285">
        <v>9.2360000000000007</v>
      </c>
      <c r="G27" s="610">
        <v>671.91099999999994</v>
      </c>
      <c r="H27" s="285">
        <v>852.65899999999999</v>
      </c>
      <c r="I27" s="610">
        <v>1.4770000000000001</v>
      </c>
      <c r="J27" s="285">
        <v>1.5149999999999999</v>
      </c>
      <c r="K27" s="610">
        <v>0</v>
      </c>
      <c r="L27" s="285">
        <v>0</v>
      </c>
      <c r="M27" s="610">
        <v>3.1040000000000001</v>
      </c>
      <c r="N27" s="285">
        <v>3.2149999999999999</v>
      </c>
      <c r="O27" s="610">
        <v>0</v>
      </c>
      <c r="P27" s="285">
        <v>0</v>
      </c>
      <c r="Q27" s="610">
        <v>724.01800000000003</v>
      </c>
      <c r="R27" s="285">
        <v>904.02700000000004</v>
      </c>
      <c r="FT27" s="88"/>
      <c r="FU27" s="88"/>
    </row>
    <row r="28" spans="1:177" s="88" customFormat="1"/>
    <row r="29" spans="1:177" s="178" customFormat="1">
      <c r="A29" s="168" t="s">
        <v>392</v>
      </c>
      <c r="B29" s="169"/>
      <c r="C29" s="609">
        <v>18695.052</v>
      </c>
      <c r="D29" s="286">
        <v>18260.061000000002</v>
      </c>
      <c r="E29" s="609">
        <v>3556.279</v>
      </c>
      <c r="F29" s="286">
        <v>2178.0729999999999</v>
      </c>
      <c r="G29" s="609">
        <v>19547.032999999999</v>
      </c>
      <c r="H29" s="286">
        <v>22319.458999999999</v>
      </c>
      <c r="I29" s="609">
        <v>5965.0929999999998</v>
      </c>
      <c r="J29" s="286">
        <v>6391.0510000000004</v>
      </c>
      <c r="K29" s="609">
        <v>3711.7289999999998</v>
      </c>
      <c r="L29" s="286">
        <v>3959.3130000000001</v>
      </c>
      <c r="M29" s="609">
        <v>1636.223</v>
      </c>
      <c r="N29" s="286">
        <v>1648.317</v>
      </c>
      <c r="O29" s="609">
        <v>-18787.883999999998</v>
      </c>
      <c r="P29" s="286">
        <v>-17901.594000000001</v>
      </c>
      <c r="Q29" s="609">
        <v>34323.525000000001</v>
      </c>
      <c r="R29" s="286">
        <v>36854.68</v>
      </c>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c r="DE29" s="154"/>
      <c r="DF29" s="154"/>
      <c r="DG29" s="154"/>
      <c r="DH29" s="154"/>
      <c r="DI29" s="154"/>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4"/>
      <c r="EF29" s="154"/>
      <c r="EG29" s="154"/>
      <c r="EH29" s="154"/>
      <c r="EI29" s="154"/>
      <c r="EJ29" s="154"/>
      <c r="EK29" s="154"/>
      <c r="EL29" s="154"/>
      <c r="EM29" s="154"/>
      <c r="EN29" s="154"/>
      <c r="EO29" s="154"/>
      <c r="EP29" s="154"/>
      <c r="EQ29" s="154"/>
      <c r="ER29" s="154"/>
      <c r="ES29" s="154"/>
      <c r="ET29" s="154"/>
      <c r="EU29" s="154"/>
      <c r="EV29" s="154"/>
      <c r="EW29" s="154"/>
      <c r="EX29" s="154"/>
      <c r="EY29" s="154"/>
      <c r="EZ29" s="154"/>
      <c r="FA29" s="154"/>
      <c r="FB29" s="154"/>
      <c r="FC29" s="154"/>
      <c r="FD29" s="154"/>
      <c r="FE29" s="154"/>
      <c r="FF29" s="154"/>
      <c r="FG29" s="154"/>
      <c r="FH29" s="154"/>
      <c r="FI29" s="154"/>
      <c r="FJ29" s="154"/>
      <c r="FK29" s="154"/>
      <c r="FL29" s="154"/>
      <c r="FM29" s="154"/>
      <c r="FN29" s="154"/>
      <c r="FO29" s="154"/>
      <c r="FP29" s="154"/>
      <c r="FQ29" s="154"/>
      <c r="FR29" s="154"/>
      <c r="FS29" s="154"/>
      <c r="FT29" s="154"/>
      <c r="FU29" s="154"/>
    </row>
    <row r="30" spans="1:177">
      <c r="A30" s="179"/>
      <c r="B30" s="179"/>
      <c r="C30" s="179"/>
      <c r="D30" s="179"/>
      <c r="E30" s="179"/>
      <c r="F30" s="179"/>
      <c r="G30" s="179"/>
      <c r="H30" s="179"/>
      <c r="I30" s="179"/>
      <c r="J30" s="179"/>
      <c r="K30" s="179"/>
      <c r="L30" s="179"/>
      <c r="M30" s="179"/>
      <c r="N30" s="179"/>
      <c r="O30" s="179"/>
      <c r="P30" s="179"/>
      <c r="Q30" s="179"/>
      <c r="R30" s="179"/>
      <c r="FT30" s="88"/>
      <c r="FU30" s="88"/>
    </row>
    <row r="31" spans="1:177">
      <c r="A31" s="179"/>
      <c r="B31" s="179"/>
      <c r="C31" s="179"/>
      <c r="D31" s="180"/>
      <c r="E31" s="179"/>
      <c r="F31" s="179"/>
      <c r="G31" s="179"/>
      <c r="H31" s="179"/>
      <c r="I31" s="179"/>
      <c r="J31" s="179"/>
      <c r="K31" s="179"/>
      <c r="L31" s="179"/>
      <c r="M31" s="179"/>
      <c r="N31" s="179"/>
      <c r="O31" s="179"/>
      <c r="P31" s="179"/>
      <c r="Q31" s="179"/>
      <c r="R31" s="179"/>
      <c r="FT31" s="88"/>
      <c r="FU31" s="88"/>
    </row>
    <row r="32" spans="1:177">
      <c r="A32" s="179"/>
      <c r="B32" s="179">
        <v>1000</v>
      </c>
      <c r="C32" s="179"/>
      <c r="D32" s="180"/>
      <c r="E32" s="179"/>
      <c r="F32" s="179"/>
      <c r="G32" s="179"/>
      <c r="H32" s="179"/>
      <c r="I32" s="179"/>
      <c r="J32" s="179"/>
      <c r="K32" s="179"/>
      <c r="L32" s="179"/>
      <c r="M32" s="179"/>
      <c r="N32" s="179"/>
      <c r="O32" s="179"/>
      <c r="P32" s="179"/>
      <c r="Q32" s="179"/>
      <c r="R32" s="179"/>
      <c r="FT32" s="88"/>
      <c r="FU32" s="88"/>
    </row>
    <row r="33" spans="1:177">
      <c r="A33" s="179"/>
      <c r="B33" s="179"/>
      <c r="C33" s="179"/>
      <c r="D33" s="180"/>
      <c r="E33" s="179"/>
      <c r="F33" s="179"/>
      <c r="G33" s="179"/>
      <c r="H33" s="179"/>
      <c r="I33" s="179"/>
      <c r="J33" s="179"/>
      <c r="K33" s="179"/>
      <c r="L33" s="179"/>
      <c r="M33" s="179"/>
      <c r="N33" s="179"/>
      <c r="O33" s="179"/>
      <c r="P33" s="179"/>
      <c r="Q33" s="179"/>
      <c r="R33" s="179"/>
      <c r="FT33" s="88"/>
      <c r="FU33" s="88"/>
    </row>
    <row r="34" spans="1:177">
      <c r="A34" s="942" t="s">
        <v>0</v>
      </c>
      <c r="B34" s="943"/>
      <c r="C34" s="931" t="s">
        <v>368</v>
      </c>
      <c r="D34" s="933"/>
      <c r="E34" s="931" t="s">
        <v>5</v>
      </c>
      <c r="F34" s="933"/>
      <c r="G34" s="931" t="s">
        <v>6</v>
      </c>
      <c r="H34" s="933"/>
      <c r="I34" s="931" t="s">
        <v>7</v>
      </c>
      <c r="J34" s="933"/>
      <c r="K34" s="931" t="s">
        <v>14</v>
      </c>
      <c r="L34" s="933"/>
      <c r="M34" s="931" t="s">
        <v>50</v>
      </c>
      <c r="N34" s="933"/>
      <c r="O34" s="931" t="s">
        <v>369</v>
      </c>
      <c r="P34" s="933"/>
      <c r="Q34" s="931" t="s">
        <v>53</v>
      </c>
      <c r="R34" s="933"/>
      <c r="FT34" s="88"/>
      <c r="FU34" s="88"/>
    </row>
    <row r="35" spans="1:177">
      <c r="A35" s="934" t="s">
        <v>393</v>
      </c>
      <c r="B35" s="944"/>
      <c r="C35" s="611" t="s">
        <v>525</v>
      </c>
      <c r="D35" s="613" t="s">
        <v>523</v>
      </c>
      <c r="E35" s="611" t="s">
        <v>525</v>
      </c>
      <c r="F35" s="613" t="s">
        <v>523</v>
      </c>
      <c r="G35" s="611" t="s">
        <v>525</v>
      </c>
      <c r="H35" s="613" t="s">
        <v>523</v>
      </c>
      <c r="I35" s="611" t="s">
        <v>525</v>
      </c>
      <c r="J35" s="613" t="s">
        <v>523</v>
      </c>
      <c r="K35" s="611" t="s">
        <v>525</v>
      </c>
      <c r="L35" s="613" t="s">
        <v>523</v>
      </c>
      <c r="M35" s="611" t="s">
        <v>525</v>
      </c>
      <c r="N35" s="613" t="s">
        <v>523</v>
      </c>
      <c r="O35" s="611" t="s">
        <v>525</v>
      </c>
      <c r="P35" s="613" t="s">
        <v>523</v>
      </c>
      <c r="Q35" s="611" t="s">
        <v>525</v>
      </c>
      <c r="R35" s="613" t="s">
        <v>523</v>
      </c>
      <c r="FT35" s="88"/>
      <c r="FU35" s="88"/>
    </row>
    <row r="36" spans="1:177">
      <c r="A36" s="945"/>
      <c r="B36" s="946"/>
      <c r="C36" s="612" t="s">
        <v>245</v>
      </c>
      <c r="D36" s="282" t="s">
        <v>245</v>
      </c>
      <c r="E36" s="612" t="s">
        <v>245</v>
      </c>
      <c r="F36" s="282" t="s">
        <v>245</v>
      </c>
      <c r="G36" s="612" t="s">
        <v>245</v>
      </c>
      <c r="H36" s="282" t="s">
        <v>245</v>
      </c>
      <c r="I36" s="612" t="s">
        <v>245</v>
      </c>
      <c r="J36" s="282" t="s">
        <v>245</v>
      </c>
      <c r="K36" s="612" t="s">
        <v>245</v>
      </c>
      <c r="L36" s="282" t="s">
        <v>245</v>
      </c>
      <c r="M36" s="612" t="s">
        <v>245</v>
      </c>
      <c r="N36" s="282" t="s">
        <v>245</v>
      </c>
      <c r="O36" s="612" t="s">
        <v>245</v>
      </c>
      <c r="P36" s="282" t="s">
        <v>245</v>
      </c>
      <c r="Q36" s="612" t="s">
        <v>245</v>
      </c>
      <c r="R36" s="282" t="s">
        <v>245</v>
      </c>
      <c r="FT36" s="88"/>
      <c r="FU36" s="88"/>
    </row>
    <row r="37" spans="1:177" s="178" customFormat="1">
      <c r="A37" s="168" t="s">
        <v>394</v>
      </c>
      <c r="B37" s="169"/>
      <c r="C37" s="609">
        <v>594.46400000000006</v>
      </c>
      <c r="D37" s="286">
        <v>796.053</v>
      </c>
      <c r="E37" s="609">
        <v>678.87800000000004</v>
      </c>
      <c r="F37" s="286">
        <v>302.88400000000001</v>
      </c>
      <c r="G37" s="609">
        <v>3944.52</v>
      </c>
      <c r="H37" s="286">
        <v>4848.4110000000001</v>
      </c>
      <c r="I37" s="609">
        <v>1437.1559999999999</v>
      </c>
      <c r="J37" s="286">
        <v>1562.3869999999999</v>
      </c>
      <c r="K37" s="609">
        <v>2181.3000000000002</v>
      </c>
      <c r="L37" s="286">
        <v>1943.2860000000001</v>
      </c>
      <c r="M37" s="609">
        <v>147.16200000000001</v>
      </c>
      <c r="N37" s="286">
        <v>135.63800000000001</v>
      </c>
      <c r="O37" s="609">
        <v>-1832.47</v>
      </c>
      <c r="P37" s="286">
        <v>138.761</v>
      </c>
      <c r="Q37" s="609">
        <v>7151.01</v>
      </c>
      <c r="R37" s="286">
        <v>9727.42</v>
      </c>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c r="CS37" s="154"/>
      <c r="CT37" s="154"/>
      <c r="CU37" s="154"/>
      <c r="CV37" s="154"/>
      <c r="CW37" s="154"/>
      <c r="CX37" s="154"/>
      <c r="CY37" s="154"/>
      <c r="CZ37" s="154"/>
      <c r="DA37" s="154"/>
      <c r="DB37" s="154"/>
      <c r="DC37" s="154"/>
      <c r="DD37" s="154"/>
      <c r="DE37" s="154"/>
      <c r="DF37" s="154"/>
      <c r="DG37" s="154"/>
      <c r="DH37" s="154"/>
      <c r="DI37" s="154"/>
      <c r="DJ37" s="154"/>
      <c r="DK37" s="154"/>
      <c r="DL37" s="154"/>
      <c r="DM37" s="154"/>
      <c r="DN37" s="154"/>
      <c r="DO37" s="154"/>
      <c r="DP37" s="154"/>
      <c r="DQ37" s="154"/>
      <c r="DR37" s="154"/>
      <c r="DS37" s="154"/>
      <c r="DT37" s="154"/>
      <c r="DU37" s="154"/>
      <c r="DV37" s="154"/>
      <c r="DW37" s="154"/>
      <c r="DX37" s="154"/>
      <c r="DY37" s="154"/>
      <c r="DZ37" s="154"/>
      <c r="EA37" s="154"/>
      <c r="EB37" s="154"/>
      <c r="EC37" s="154"/>
      <c r="ED37" s="154"/>
      <c r="EE37" s="154"/>
      <c r="EF37" s="154"/>
      <c r="EG37" s="154"/>
      <c r="EH37" s="154"/>
      <c r="EI37" s="154"/>
      <c r="EJ37" s="154"/>
      <c r="EK37" s="154"/>
      <c r="EL37" s="154"/>
      <c r="EM37" s="154"/>
      <c r="EN37" s="154"/>
      <c r="EO37" s="154"/>
      <c r="EP37" s="154"/>
      <c r="EQ37" s="154"/>
      <c r="ER37" s="154"/>
      <c r="ES37" s="154"/>
      <c r="ET37" s="154"/>
      <c r="EU37" s="154"/>
      <c r="EV37" s="154"/>
      <c r="EW37" s="154"/>
      <c r="EX37" s="154"/>
      <c r="EY37" s="154"/>
      <c r="EZ37" s="154"/>
      <c r="FA37" s="154"/>
      <c r="FB37" s="154"/>
      <c r="FC37" s="154"/>
      <c r="FD37" s="154"/>
      <c r="FE37" s="154"/>
      <c r="FF37" s="154"/>
      <c r="FG37" s="154"/>
      <c r="FH37" s="154"/>
      <c r="FI37" s="154"/>
      <c r="FJ37" s="154"/>
      <c r="FK37" s="154"/>
      <c r="FL37" s="154"/>
      <c r="FM37" s="154"/>
      <c r="FN37" s="154"/>
      <c r="FO37" s="154"/>
      <c r="FP37" s="154"/>
      <c r="FQ37" s="154"/>
      <c r="FR37" s="154"/>
      <c r="FS37" s="154"/>
      <c r="FT37" s="154"/>
      <c r="FU37" s="154"/>
    </row>
    <row r="38" spans="1:177">
      <c r="A38" s="170"/>
      <c r="B38" s="171" t="s">
        <v>395</v>
      </c>
      <c r="C38" s="610">
        <v>4.3550000000000004</v>
      </c>
      <c r="D38" s="285">
        <v>4.4160000000000004</v>
      </c>
      <c r="E38" s="610">
        <v>0</v>
      </c>
      <c r="F38" s="285">
        <v>0</v>
      </c>
      <c r="G38" s="610">
        <v>682.39700000000005</v>
      </c>
      <c r="H38" s="285">
        <v>1146.306</v>
      </c>
      <c r="I38" s="610">
        <v>375.21199999999999</v>
      </c>
      <c r="J38" s="285">
        <v>555.65099999999995</v>
      </c>
      <c r="K38" s="610">
        <v>0</v>
      </c>
      <c r="L38" s="285">
        <v>0</v>
      </c>
      <c r="M38" s="610">
        <v>0</v>
      </c>
      <c r="N38" s="285">
        <v>0</v>
      </c>
      <c r="O38" s="610">
        <v>0</v>
      </c>
      <c r="P38" s="285">
        <v>0</v>
      </c>
      <c r="Q38" s="610">
        <v>1061.9639999999999</v>
      </c>
      <c r="R38" s="285">
        <v>1706.373</v>
      </c>
      <c r="FT38" s="88"/>
      <c r="FU38" s="88"/>
    </row>
    <row r="39" spans="1:177">
      <c r="A39" s="170"/>
      <c r="B39" s="171" t="s">
        <v>396</v>
      </c>
      <c r="C39" s="610">
        <v>0</v>
      </c>
      <c r="D39" s="285">
        <v>0</v>
      </c>
      <c r="E39" s="610">
        <v>0</v>
      </c>
      <c r="F39" s="285">
        <v>3.0000000000000001E-3</v>
      </c>
      <c r="G39" s="610">
        <v>21.96</v>
      </c>
      <c r="H39" s="285">
        <v>18.864000000000001</v>
      </c>
      <c r="I39" s="610">
        <v>5.4710000000000001</v>
      </c>
      <c r="J39" s="285">
        <v>5.6159999999999997</v>
      </c>
      <c r="K39" s="610">
        <v>0</v>
      </c>
      <c r="L39" s="285">
        <v>0</v>
      </c>
      <c r="M39" s="610">
        <v>1.5629999999999999</v>
      </c>
      <c r="N39" s="285">
        <v>1.66</v>
      </c>
      <c r="O39" s="610">
        <v>0</v>
      </c>
      <c r="P39" s="285">
        <v>0</v>
      </c>
      <c r="Q39" s="610">
        <v>28.994</v>
      </c>
      <c r="R39" s="285">
        <v>26.143000000000001</v>
      </c>
      <c r="FT39" s="88"/>
      <c r="FU39" s="88"/>
    </row>
    <row r="40" spans="1:177">
      <c r="A40" s="170"/>
      <c r="B40" s="171" t="s">
        <v>397</v>
      </c>
      <c r="C40" s="610">
        <v>7.0739999999999998</v>
      </c>
      <c r="D40" s="285">
        <v>29.169</v>
      </c>
      <c r="E40" s="610">
        <v>526.6</v>
      </c>
      <c r="F40" s="285">
        <v>233.12700000000001</v>
      </c>
      <c r="G40" s="610">
        <v>1842.0409999999999</v>
      </c>
      <c r="H40" s="285">
        <v>2524.0129999999999</v>
      </c>
      <c r="I40" s="610">
        <v>717.197</v>
      </c>
      <c r="J40" s="285">
        <v>791.22900000000004</v>
      </c>
      <c r="K40" s="610">
        <v>1.1080000000000001</v>
      </c>
      <c r="L40" s="285">
        <v>0.49299999999999999</v>
      </c>
      <c r="M40" s="610">
        <v>91.456999999999994</v>
      </c>
      <c r="N40" s="285">
        <v>82.078000000000003</v>
      </c>
      <c r="O40" s="610">
        <v>1.9259999999999999</v>
      </c>
      <c r="P40" s="285">
        <v>25.536000000000001</v>
      </c>
      <c r="Q40" s="610">
        <v>3187.4029999999998</v>
      </c>
      <c r="R40" s="285">
        <v>3685.645</v>
      </c>
      <c r="FT40" s="88"/>
      <c r="FU40" s="88"/>
    </row>
    <row r="41" spans="1:177">
      <c r="A41" s="170"/>
      <c r="B41" s="171" t="s">
        <v>398</v>
      </c>
      <c r="C41" s="610">
        <v>581.72900000000004</v>
      </c>
      <c r="D41" s="285">
        <v>759.452</v>
      </c>
      <c r="E41" s="610">
        <v>16.010000000000002</v>
      </c>
      <c r="F41" s="285">
        <v>18.95</v>
      </c>
      <c r="G41" s="610">
        <v>1181.289</v>
      </c>
      <c r="H41" s="285">
        <v>878.75</v>
      </c>
      <c r="I41" s="610">
        <v>272.76400000000001</v>
      </c>
      <c r="J41" s="285">
        <v>30.3</v>
      </c>
      <c r="K41" s="610">
        <v>1418.183</v>
      </c>
      <c r="L41" s="285">
        <v>1.4999999999999999E-2</v>
      </c>
      <c r="M41" s="610">
        <v>35.558999999999997</v>
      </c>
      <c r="N41" s="285">
        <v>38.838000000000001</v>
      </c>
      <c r="O41" s="610">
        <v>-1834.396</v>
      </c>
      <c r="P41" s="285">
        <v>113.479</v>
      </c>
      <c r="Q41" s="610">
        <v>1671.1379999999999</v>
      </c>
      <c r="R41" s="285">
        <v>1839.7840000000001</v>
      </c>
      <c r="FT41" s="88"/>
      <c r="FU41" s="88"/>
    </row>
    <row r="42" spans="1:177">
      <c r="A42" s="170"/>
      <c r="B42" s="171" t="s">
        <v>399</v>
      </c>
      <c r="C42" s="610">
        <v>0</v>
      </c>
      <c r="D42" s="285">
        <v>0</v>
      </c>
      <c r="E42" s="610">
        <v>45.353000000000002</v>
      </c>
      <c r="F42" s="285">
        <v>21.478999999999999</v>
      </c>
      <c r="G42" s="610">
        <v>75.555000000000007</v>
      </c>
      <c r="H42" s="285">
        <v>91.254000000000005</v>
      </c>
      <c r="I42" s="610">
        <v>37.665999999999997</v>
      </c>
      <c r="J42" s="285">
        <v>53.863999999999997</v>
      </c>
      <c r="K42" s="610">
        <v>0</v>
      </c>
      <c r="L42" s="285">
        <v>0</v>
      </c>
      <c r="M42" s="610">
        <v>0</v>
      </c>
      <c r="N42" s="285">
        <v>0</v>
      </c>
      <c r="O42" s="610">
        <v>0</v>
      </c>
      <c r="P42" s="285">
        <v>0</v>
      </c>
      <c r="Q42" s="610">
        <v>158.57400000000001</v>
      </c>
      <c r="R42" s="285">
        <v>166.59700000000001</v>
      </c>
      <c r="FT42" s="88"/>
      <c r="FU42" s="88"/>
    </row>
    <row r="43" spans="1:177">
      <c r="A43" s="170"/>
      <c r="B43" s="171" t="s">
        <v>400</v>
      </c>
      <c r="C43" s="610">
        <v>0</v>
      </c>
      <c r="D43" s="285">
        <v>0</v>
      </c>
      <c r="E43" s="610">
        <v>72.138999999999996</v>
      </c>
      <c r="F43" s="285">
        <v>16.986000000000001</v>
      </c>
      <c r="G43" s="610">
        <v>13.349</v>
      </c>
      <c r="H43" s="285">
        <v>21.442</v>
      </c>
      <c r="I43" s="610">
        <v>0.28100000000000003</v>
      </c>
      <c r="J43" s="285">
        <v>90.013000000000005</v>
      </c>
      <c r="K43" s="610">
        <v>622.22699999999998</v>
      </c>
      <c r="L43" s="285">
        <v>0</v>
      </c>
      <c r="M43" s="610">
        <v>17.670999999999999</v>
      </c>
      <c r="N43" s="285">
        <v>11.499000000000001</v>
      </c>
      <c r="O43" s="610">
        <v>0</v>
      </c>
      <c r="P43" s="285">
        <v>0</v>
      </c>
      <c r="Q43" s="610">
        <v>725.66700000000003</v>
      </c>
      <c r="R43" s="285">
        <v>139.94</v>
      </c>
      <c r="FT43" s="88"/>
      <c r="FU43" s="88"/>
    </row>
    <row r="44" spans="1:177">
      <c r="A44" s="170"/>
      <c r="B44" s="171" t="s">
        <v>401</v>
      </c>
      <c r="C44" s="610">
        <v>0</v>
      </c>
      <c r="D44" s="285">
        <v>0</v>
      </c>
      <c r="E44" s="610">
        <v>0</v>
      </c>
      <c r="F44" s="285">
        <v>0</v>
      </c>
      <c r="G44" s="610">
        <v>0</v>
      </c>
      <c r="H44" s="285">
        <v>0</v>
      </c>
      <c r="I44" s="610">
        <v>0</v>
      </c>
      <c r="J44" s="285">
        <v>0</v>
      </c>
      <c r="K44" s="610">
        <v>0</v>
      </c>
      <c r="L44" s="285">
        <v>0</v>
      </c>
      <c r="M44" s="610">
        <v>0</v>
      </c>
      <c r="N44" s="285">
        <v>0</v>
      </c>
      <c r="O44" s="610">
        <v>0</v>
      </c>
      <c r="P44" s="285">
        <v>0</v>
      </c>
      <c r="Q44" s="610">
        <v>0</v>
      </c>
      <c r="R44" s="285">
        <v>0</v>
      </c>
      <c r="FT44" s="88"/>
      <c r="FU44" s="88"/>
    </row>
    <row r="45" spans="1:177">
      <c r="A45" s="170"/>
      <c r="B45" s="171" t="s">
        <v>402</v>
      </c>
      <c r="C45" s="610">
        <v>1.306</v>
      </c>
      <c r="D45" s="285">
        <v>3.016</v>
      </c>
      <c r="E45" s="610">
        <v>18.776</v>
      </c>
      <c r="F45" s="285">
        <v>11.993</v>
      </c>
      <c r="G45" s="610">
        <v>127.929</v>
      </c>
      <c r="H45" s="285">
        <v>167.78200000000001</v>
      </c>
      <c r="I45" s="610">
        <v>28.565000000000001</v>
      </c>
      <c r="J45" s="285">
        <v>35.713999999999999</v>
      </c>
      <c r="K45" s="610">
        <v>28.983000000000001</v>
      </c>
      <c r="L45" s="285">
        <v>0</v>
      </c>
      <c r="M45" s="610">
        <v>0.91200000000000003</v>
      </c>
      <c r="N45" s="285">
        <v>1.5629999999999999</v>
      </c>
      <c r="O45" s="610">
        <v>0</v>
      </c>
      <c r="P45" s="285">
        <v>0</v>
      </c>
      <c r="Q45" s="610">
        <v>206.471</v>
      </c>
      <c r="R45" s="285">
        <v>220.06800000000001</v>
      </c>
      <c r="FT45" s="88"/>
      <c r="FU45" s="88"/>
    </row>
    <row r="46" spans="1:177">
      <c r="A46" s="179"/>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FT46" s="88"/>
      <c r="FU46" s="88"/>
    </row>
    <row r="47" spans="1:177">
      <c r="A47" s="170"/>
      <c r="B47" s="175" t="s">
        <v>403</v>
      </c>
      <c r="C47" s="610">
        <v>0</v>
      </c>
      <c r="D47" s="285">
        <v>0</v>
      </c>
      <c r="E47" s="610">
        <v>0</v>
      </c>
      <c r="F47" s="285">
        <v>0.34599999999999997</v>
      </c>
      <c r="G47" s="610">
        <v>0</v>
      </c>
      <c r="H47" s="285">
        <v>0</v>
      </c>
      <c r="I47" s="610">
        <v>0</v>
      </c>
      <c r="J47" s="285">
        <v>0</v>
      </c>
      <c r="K47" s="610">
        <v>110.79900000000001</v>
      </c>
      <c r="L47" s="285">
        <v>1942.778</v>
      </c>
      <c r="M47" s="610">
        <v>0</v>
      </c>
      <c r="N47" s="285">
        <v>0</v>
      </c>
      <c r="O47" s="610">
        <v>0</v>
      </c>
      <c r="P47" s="285">
        <v>-0.254</v>
      </c>
      <c r="Q47" s="610">
        <v>110.79900000000001</v>
      </c>
      <c r="R47" s="285">
        <v>1942.87</v>
      </c>
      <c r="FT47" s="88"/>
      <c r="FU47" s="88"/>
    </row>
    <row r="48" spans="1:177">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FT48" s="88"/>
      <c r="FU48" s="88"/>
    </row>
    <row r="49" spans="1:177" s="178" customFormat="1">
      <c r="A49" s="168" t="s">
        <v>404</v>
      </c>
      <c r="B49" s="169"/>
      <c r="C49" s="609">
        <v>776.61900000000003</v>
      </c>
      <c r="D49" s="286">
        <v>595.51900000000001</v>
      </c>
      <c r="E49" s="609">
        <v>824.69500000000005</v>
      </c>
      <c r="F49" s="286">
        <v>587.88400000000001</v>
      </c>
      <c r="G49" s="609">
        <v>5402.085</v>
      </c>
      <c r="H49" s="286">
        <v>6695.4840000000004</v>
      </c>
      <c r="I49" s="609">
        <v>2086.0300000000002</v>
      </c>
      <c r="J49" s="286">
        <v>2138.654</v>
      </c>
      <c r="K49" s="609">
        <v>0</v>
      </c>
      <c r="L49" s="286">
        <v>0</v>
      </c>
      <c r="M49" s="609">
        <v>150.27500000000001</v>
      </c>
      <c r="N49" s="286">
        <v>181.72900000000001</v>
      </c>
      <c r="O49" s="609">
        <v>-90.040999999999997</v>
      </c>
      <c r="P49" s="286">
        <v>-92.805000000000007</v>
      </c>
      <c r="Q49" s="609">
        <v>9149.6630000000005</v>
      </c>
      <c r="R49" s="286">
        <v>10106.465</v>
      </c>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c r="BZ49" s="154"/>
      <c r="CA49" s="154"/>
      <c r="CB49" s="154"/>
      <c r="CC49" s="154"/>
      <c r="CD49" s="154"/>
      <c r="CE49" s="154"/>
      <c r="CF49" s="154"/>
      <c r="CG49" s="154"/>
      <c r="CH49" s="154"/>
      <c r="CI49" s="154"/>
      <c r="CJ49" s="154"/>
      <c r="CK49" s="154"/>
      <c r="CL49" s="154"/>
      <c r="CM49" s="154"/>
      <c r="CN49" s="154"/>
      <c r="CO49" s="154"/>
      <c r="CP49" s="154"/>
      <c r="CQ49" s="154"/>
      <c r="CR49" s="154"/>
      <c r="CS49" s="154"/>
      <c r="CT49" s="154"/>
      <c r="CU49" s="154"/>
      <c r="CV49" s="154"/>
      <c r="CW49" s="154"/>
      <c r="CX49" s="154"/>
      <c r="CY49" s="154"/>
      <c r="CZ49" s="154"/>
      <c r="DA49" s="154"/>
      <c r="DB49" s="154"/>
      <c r="DC49" s="154"/>
      <c r="DD49" s="154"/>
      <c r="DE49" s="154"/>
      <c r="DF49" s="154"/>
      <c r="DG49" s="154"/>
      <c r="DH49" s="154"/>
      <c r="DI49" s="154"/>
      <c r="DJ49" s="154"/>
      <c r="DK49" s="154"/>
      <c r="DL49" s="154"/>
      <c r="DM49" s="154"/>
      <c r="DN49" s="154"/>
      <c r="DO49" s="154"/>
      <c r="DP49" s="154"/>
      <c r="DQ49" s="154"/>
      <c r="DR49" s="154"/>
      <c r="DS49" s="154"/>
      <c r="DT49" s="154"/>
      <c r="DU49" s="154"/>
      <c r="DV49" s="154"/>
      <c r="DW49" s="154"/>
      <c r="DX49" s="154"/>
      <c r="DY49" s="154"/>
      <c r="DZ49" s="154"/>
      <c r="EA49" s="154"/>
      <c r="EB49" s="154"/>
      <c r="EC49" s="154"/>
      <c r="ED49" s="154"/>
      <c r="EE49" s="154"/>
      <c r="EF49" s="154"/>
      <c r="EG49" s="154"/>
      <c r="EH49" s="154"/>
      <c r="EI49" s="154"/>
      <c r="EJ49" s="154"/>
      <c r="EK49" s="154"/>
      <c r="EL49" s="154"/>
      <c r="EM49" s="154"/>
      <c r="EN49" s="154"/>
      <c r="EO49" s="154"/>
      <c r="EP49" s="154"/>
      <c r="EQ49" s="154"/>
      <c r="ER49" s="154"/>
      <c r="ES49" s="154"/>
      <c r="ET49" s="154"/>
      <c r="EU49" s="154"/>
      <c r="EV49" s="154"/>
      <c r="EW49" s="154"/>
      <c r="EX49" s="154"/>
      <c r="EY49" s="154"/>
      <c r="EZ49" s="154"/>
      <c r="FA49" s="154"/>
      <c r="FB49" s="154"/>
      <c r="FC49" s="154"/>
      <c r="FD49" s="154"/>
      <c r="FE49" s="154"/>
      <c r="FF49" s="154"/>
      <c r="FG49" s="154"/>
      <c r="FH49" s="154"/>
      <c r="FI49" s="154"/>
      <c r="FJ49" s="154"/>
      <c r="FK49" s="154"/>
      <c r="FL49" s="154"/>
      <c r="FM49" s="154"/>
      <c r="FN49" s="154"/>
      <c r="FO49" s="154"/>
      <c r="FP49" s="154"/>
      <c r="FQ49" s="154"/>
      <c r="FR49" s="154"/>
      <c r="FS49" s="154"/>
      <c r="FT49" s="154"/>
      <c r="FU49" s="154"/>
    </row>
    <row r="50" spans="1:177">
      <c r="A50" s="170"/>
      <c r="B50" s="171" t="s">
        <v>405</v>
      </c>
      <c r="C50" s="610">
        <v>595.38199999999995</v>
      </c>
      <c r="D50" s="285">
        <v>594.27700000000004</v>
      </c>
      <c r="E50" s="610">
        <v>0</v>
      </c>
      <c r="F50" s="285">
        <v>0</v>
      </c>
      <c r="G50" s="610">
        <v>2125.5349999999999</v>
      </c>
      <c r="H50" s="285">
        <v>2635.0450000000001</v>
      </c>
      <c r="I50" s="610">
        <v>1756.6659999999999</v>
      </c>
      <c r="J50" s="285">
        <v>1809.8510000000001</v>
      </c>
      <c r="K50" s="610">
        <v>0</v>
      </c>
      <c r="L50" s="285">
        <v>0</v>
      </c>
      <c r="M50" s="610">
        <v>0</v>
      </c>
      <c r="N50" s="285">
        <v>0</v>
      </c>
      <c r="O50" s="610">
        <v>0</v>
      </c>
      <c r="P50" s="285">
        <v>0</v>
      </c>
      <c r="Q50" s="610">
        <v>4477.5829999999996</v>
      </c>
      <c r="R50" s="285">
        <v>5039.1729999999998</v>
      </c>
      <c r="FT50" s="88"/>
      <c r="FU50" s="88"/>
    </row>
    <row r="51" spans="1:177">
      <c r="A51" s="170"/>
      <c r="B51" s="171" t="s">
        <v>406</v>
      </c>
      <c r="C51" s="610">
        <v>0</v>
      </c>
      <c r="D51" s="285">
        <v>0</v>
      </c>
      <c r="E51" s="610">
        <v>0</v>
      </c>
      <c r="F51" s="285">
        <v>0</v>
      </c>
      <c r="G51" s="610">
        <v>97.427000000000007</v>
      </c>
      <c r="H51" s="285">
        <v>107.173</v>
      </c>
      <c r="I51" s="610">
        <v>49.292000000000002</v>
      </c>
      <c r="J51" s="285">
        <v>51.485999999999997</v>
      </c>
      <c r="K51" s="610">
        <v>0</v>
      </c>
      <c r="L51" s="285">
        <v>0</v>
      </c>
      <c r="M51" s="610">
        <v>10.795</v>
      </c>
      <c r="N51" s="285">
        <v>11.202999999999999</v>
      </c>
      <c r="O51" s="610">
        <v>0</v>
      </c>
      <c r="P51" s="285">
        <v>0</v>
      </c>
      <c r="Q51" s="610">
        <v>157.51400000000001</v>
      </c>
      <c r="R51" s="285">
        <v>169.86199999999999</v>
      </c>
      <c r="FT51" s="88"/>
      <c r="FU51" s="88"/>
    </row>
    <row r="52" spans="1:177">
      <c r="A52" s="170"/>
      <c r="B52" s="171" t="s">
        <v>407</v>
      </c>
      <c r="C52" s="610">
        <v>0</v>
      </c>
      <c r="D52" s="285">
        <v>0</v>
      </c>
      <c r="E52" s="610">
        <v>212.381</v>
      </c>
      <c r="F52" s="285">
        <v>121.004</v>
      </c>
      <c r="G52" s="610">
        <v>1571.6310000000001</v>
      </c>
      <c r="H52" s="285">
        <v>1458.4770000000001</v>
      </c>
      <c r="I52" s="610">
        <v>26.027000000000001</v>
      </c>
      <c r="J52" s="285">
        <v>5.9889999999999999</v>
      </c>
      <c r="K52" s="610">
        <v>0</v>
      </c>
      <c r="L52" s="285">
        <v>0</v>
      </c>
      <c r="M52" s="610">
        <v>37.49</v>
      </c>
      <c r="N52" s="285">
        <v>63.070999999999998</v>
      </c>
      <c r="O52" s="610">
        <v>0</v>
      </c>
      <c r="P52" s="285">
        <v>0</v>
      </c>
      <c r="Q52" s="610">
        <v>1847.529</v>
      </c>
      <c r="R52" s="285">
        <v>1648.5409999999999</v>
      </c>
      <c r="AA52" s="154"/>
      <c r="AB52" s="154"/>
      <c r="AC52" s="154"/>
      <c r="FT52" s="88"/>
      <c r="FU52" s="88"/>
    </row>
    <row r="53" spans="1:177">
      <c r="A53" s="170"/>
      <c r="B53" s="171" t="s">
        <v>408</v>
      </c>
      <c r="C53" s="610">
        <v>180</v>
      </c>
      <c r="D53" s="285">
        <v>0</v>
      </c>
      <c r="E53" s="610">
        <v>0</v>
      </c>
      <c r="F53" s="285">
        <v>0</v>
      </c>
      <c r="G53" s="610">
        <v>90.040999999999997</v>
      </c>
      <c r="H53" s="285">
        <v>346.63799999999998</v>
      </c>
      <c r="I53" s="610">
        <v>0.97399999999999998</v>
      </c>
      <c r="J53" s="285">
        <v>0.96499999999999997</v>
      </c>
      <c r="K53" s="610">
        <v>0</v>
      </c>
      <c r="L53" s="285">
        <v>0</v>
      </c>
      <c r="M53" s="610">
        <v>51.470999999999997</v>
      </c>
      <c r="N53" s="285">
        <v>58.265000000000001</v>
      </c>
      <c r="O53" s="610">
        <v>-90.040999999999997</v>
      </c>
      <c r="P53" s="285">
        <v>-92.805000000000007</v>
      </c>
      <c r="Q53" s="610">
        <v>232.44499999999999</v>
      </c>
      <c r="R53" s="285">
        <v>313.06299999999999</v>
      </c>
      <c r="FT53" s="88"/>
      <c r="FU53" s="88"/>
    </row>
    <row r="54" spans="1:177">
      <c r="A54" s="170"/>
      <c r="B54" s="171" t="s">
        <v>409</v>
      </c>
      <c r="C54" s="610">
        <v>0</v>
      </c>
      <c r="D54" s="285">
        <v>0</v>
      </c>
      <c r="E54" s="610">
        <v>5.9560000000000004</v>
      </c>
      <c r="F54" s="285">
        <v>4.101</v>
      </c>
      <c r="G54" s="610">
        <v>533.52599999999995</v>
      </c>
      <c r="H54" s="285">
        <v>578.32899999999995</v>
      </c>
      <c r="I54" s="610">
        <v>60.107999999999997</v>
      </c>
      <c r="J54" s="285">
        <v>50.493000000000002</v>
      </c>
      <c r="K54" s="610">
        <v>0</v>
      </c>
      <c r="L54" s="285">
        <v>0</v>
      </c>
      <c r="M54" s="610">
        <v>6.6909999999999998</v>
      </c>
      <c r="N54" s="285">
        <v>6.0990000000000002</v>
      </c>
      <c r="O54" s="610">
        <v>0</v>
      </c>
      <c r="P54" s="285">
        <v>0</v>
      </c>
      <c r="Q54" s="610">
        <v>606.28099999999995</v>
      </c>
      <c r="R54" s="285">
        <v>639.02200000000005</v>
      </c>
      <c r="FT54" s="88"/>
      <c r="FU54" s="88"/>
    </row>
    <row r="55" spans="1:177">
      <c r="A55" s="170"/>
      <c r="B55" s="171" t="s">
        <v>410</v>
      </c>
      <c r="C55" s="615">
        <v>0</v>
      </c>
      <c r="D55" s="285">
        <v>0</v>
      </c>
      <c r="E55" s="615">
        <v>515.38499999999999</v>
      </c>
      <c r="F55" s="285">
        <v>369.99400000000003</v>
      </c>
      <c r="G55" s="615">
        <v>102.343</v>
      </c>
      <c r="H55" s="285">
        <v>105.02800000000001</v>
      </c>
      <c r="I55" s="615">
        <v>83.956999999999994</v>
      </c>
      <c r="J55" s="285">
        <v>82.835999999999999</v>
      </c>
      <c r="K55" s="615">
        <v>0</v>
      </c>
      <c r="L55" s="285">
        <v>0</v>
      </c>
      <c r="M55" s="615">
        <v>43.290999999999997</v>
      </c>
      <c r="N55" s="285">
        <v>42.66</v>
      </c>
      <c r="O55" s="615">
        <v>0</v>
      </c>
      <c r="P55" s="285">
        <v>0</v>
      </c>
      <c r="Q55" s="615">
        <v>744.976</v>
      </c>
      <c r="R55" s="285">
        <v>600.51800000000003</v>
      </c>
      <c r="AA55" s="154"/>
      <c r="AB55" s="154"/>
      <c r="AC55" s="154"/>
      <c r="FT55" s="88"/>
      <c r="FU55" s="88"/>
    </row>
    <row r="56" spans="1:177">
      <c r="A56" s="170"/>
      <c r="B56" s="171" t="s">
        <v>411</v>
      </c>
      <c r="C56" s="610">
        <v>1.2370000000000001</v>
      </c>
      <c r="D56" s="285">
        <v>1.242</v>
      </c>
      <c r="E56" s="610">
        <v>15.364000000000001</v>
      </c>
      <c r="F56" s="285">
        <v>9.7010000000000005</v>
      </c>
      <c r="G56" s="610">
        <v>870.26300000000003</v>
      </c>
      <c r="H56" s="285">
        <v>1451.7139999999999</v>
      </c>
      <c r="I56" s="610">
        <v>109.006</v>
      </c>
      <c r="J56" s="285">
        <v>137.03399999999999</v>
      </c>
      <c r="K56" s="610">
        <v>0</v>
      </c>
      <c r="L56" s="285">
        <v>0</v>
      </c>
      <c r="M56" s="610">
        <v>0.46800000000000003</v>
      </c>
      <c r="N56" s="285">
        <v>0.43099999999999999</v>
      </c>
      <c r="O56" s="610">
        <v>0</v>
      </c>
      <c r="P56" s="285">
        <v>0</v>
      </c>
      <c r="Q56" s="610">
        <v>996.33799999999997</v>
      </c>
      <c r="R56" s="285">
        <v>1600.1220000000001</v>
      </c>
      <c r="FT56" s="88"/>
      <c r="FU56" s="88"/>
    </row>
    <row r="57" spans="1:177">
      <c r="A57" s="170"/>
      <c r="B57" s="171" t="s">
        <v>412</v>
      </c>
      <c r="C57" s="610">
        <v>0</v>
      </c>
      <c r="D57" s="285">
        <v>0</v>
      </c>
      <c r="E57" s="610">
        <v>75.608999999999995</v>
      </c>
      <c r="F57" s="285">
        <v>83.084000000000003</v>
      </c>
      <c r="G57" s="610">
        <v>11.319000000000001</v>
      </c>
      <c r="H57" s="285">
        <v>13.08</v>
      </c>
      <c r="I57" s="610">
        <v>0</v>
      </c>
      <c r="J57" s="285">
        <v>0</v>
      </c>
      <c r="K57" s="610">
        <v>0</v>
      </c>
      <c r="L57" s="285">
        <v>0</v>
      </c>
      <c r="M57" s="610">
        <v>6.9000000000000006E-2</v>
      </c>
      <c r="N57" s="285">
        <v>0</v>
      </c>
      <c r="O57" s="610">
        <v>0</v>
      </c>
      <c r="P57" s="285">
        <v>0</v>
      </c>
      <c r="Q57" s="610">
        <v>86.997</v>
      </c>
      <c r="R57" s="285">
        <v>96.164000000000001</v>
      </c>
      <c r="FT57" s="88"/>
      <c r="FU57" s="88"/>
    </row>
    <row r="58" spans="1:177">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FT58" s="88"/>
      <c r="FU58" s="88"/>
    </row>
    <row r="59" spans="1:177" s="178" customFormat="1">
      <c r="A59" s="168" t="s">
        <v>413</v>
      </c>
      <c r="B59" s="169"/>
      <c r="C59" s="609">
        <v>17323.969000000001</v>
      </c>
      <c r="D59" s="286">
        <v>16868.489000000001</v>
      </c>
      <c r="E59" s="609">
        <v>2052.7060000000001</v>
      </c>
      <c r="F59" s="286">
        <v>1287.3050000000001</v>
      </c>
      <c r="G59" s="609">
        <v>10200.428</v>
      </c>
      <c r="H59" s="286">
        <v>10775.564</v>
      </c>
      <c r="I59" s="609">
        <v>2441.9070000000002</v>
      </c>
      <c r="J59" s="286">
        <v>2690.01</v>
      </c>
      <c r="K59" s="609">
        <v>1530.4290000000001</v>
      </c>
      <c r="L59" s="286">
        <v>2016.027</v>
      </c>
      <c r="M59" s="609">
        <v>1338.7860000000001</v>
      </c>
      <c r="N59" s="286">
        <v>1330.95</v>
      </c>
      <c r="O59" s="609">
        <v>-16865.373</v>
      </c>
      <c r="P59" s="286">
        <v>-17947.55</v>
      </c>
      <c r="Q59" s="609">
        <v>18022.851999999999</v>
      </c>
      <c r="R59" s="286">
        <v>17020.794999999998</v>
      </c>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c r="DD59" s="154"/>
      <c r="DE59" s="154"/>
      <c r="DF59" s="154"/>
      <c r="DG59" s="154"/>
      <c r="DH59" s="154"/>
      <c r="DI59" s="154"/>
      <c r="DJ59" s="154"/>
      <c r="DK59" s="154"/>
      <c r="DL59" s="154"/>
      <c r="DM59" s="154"/>
      <c r="DN59" s="154"/>
      <c r="DO59" s="154"/>
      <c r="DP59" s="154"/>
      <c r="DQ59" s="154"/>
      <c r="DR59" s="154"/>
      <c r="DS59" s="154"/>
      <c r="DT59" s="154"/>
      <c r="DU59" s="154"/>
      <c r="DV59" s="154"/>
      <c r="DW59" s="154"/>
      <c r="DX59" s="154"/>
      <c r="DY59" s="154"/>
      <c r="DZ59" s="154"/>
      <c r="EA59" s="154"/>
      <c r="EB59" s="154"/>
      <c r="EC59" s="154"/>
      <c r="ED59" s="154"/>
      <c r="EE59" s="154"/>
      <c r="EF59" s="154"/>
      <c r="EG59" s="154"/>
      <c r="EH59" s="154"/>
      <c r="EI59" s="154"/>
      <c r="EJ59" s="154"/>
      <c r="EK59" s="154"/>
      <c r="EL59" s="154"/>
      <c r="EM59" s="154"/>
      <c r="EN59" s="154"/>
      <c r="EO59" s="154"/>
      <c r="EP59" s="154"/>
      <c r="EQ59" s="154"/>
      <c r="ER59" s="154"/>
      <c r="ES59" s="154"/>
      <c r="ET59" s="154"/>
      <c r="EU59" s="154"/>
      <c r="EV59" s="154"/>
      <c r="EW59" s="154"/>
      <c r="EX59" s="154"/>
      <c r="EY59" s="154"/>
      <c r="EZ59" s="154"/>
      <c r="FA59" s="154"/>
      <c r="FB59" s="154"/>
      <c r="FC59" s="154"/>
      <c r="FD59" s="154"/>
      <c r="FE59" s="154"/>
      <c r="FF59" s="154"/>
      <c r="FG59" s="154"/>
      <c r="FH59" s="154"/>
      <c r="FI59" s="154"/>
      <c r="FJ59" s="154"/>
      <c r="FK59" s="154"/>
      <c r="FL59" s="154"/>
      <c r="FM59" s="154"/>
      <c r="FN59" s="154"/>
      <c r="FO59" s="154"/>
      <c r="FP59" s="154"/>
      <c r="FQ59" s="154"/>
      <c r="FR59" s="154"/>
      <c r="FS59" s="154"/>
      <c r="FT59" s="154"/>
      <c r="FU59" s="154"/>
    </row>
    <row r="60" spans="1:177" s="178" customFormat="1">
      <c r="A60" s="168" t="s">
        <v>414</v>
      </c>
      <c r="B60" s="169"/>
      <c r="C60" s="609">
        <v>17323.969000000001</v>
      </c>
      <c r="D60" s="286">
        <v>16868.489000000001</v>
      </c>
      <c r="E60" s="609">
        <v>2052.7060000000001</v>
      </c>
      <c r="F60" s="286">
        <v>1287.3050000000001</v>
      </c>
      <c r="G60" s="609">
        <v>10200.428</v>
      </c>
      <c r="H60" s="286">
        <v>10775.564</v>
      </c>
      <c r="I60" s="609">
        <v>2441.9070000000002</v>
      </c>
      <c r="J60" s="286">
        <v>2690.01</v>
      </c>
      <c r="K60" s="609">
        <v>1530.4290000000001</v>
      </c>
      <c r="L60" s="286">
        <v>2016.027</v>
      </c>
      <c r="M60" s="609">
        <v>1338.7860000000001</v>
      </c>
      <c r="N60" s="286">
        <v>1330.95</v>
      </c>
      <c r="O60" s="609">
        <v>-16865.373</v>
      </c>
      <c r="P60" s="286">
        <v>-17947.55</v>
      </c>
      <c r="Q60" s="609">
        <v>15758.534</v>
      </c>
      <c r="R60" s="286">
        <v>14504.637000000001</v>
      </c>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4"/>
      <c r="BR60" s="154"/>
      <c r="BS60" s="154"/>
      <c r="BT60" s="154"/>
      <c r="BU60" s="154"/>
      <c r="BV60" s="154"/>
      <c r="BW60" s="154"/>
      <c r="BX60" s="154"/>
      <c r="BY60" s="154"/>
      <c r="BZ60" s="154"/>
      <c r="CA60" s="154"/>
      <c r="CB60" s="154"/>
      <c r="CC60" s="154"/>
      <c r="CD60" s="154"/>
      <c r="CE60" s="154"/>
      <c r="CF60" s="154"/>
      <c r="CG60" s="154"/>
      <c r="CH60" s="154"/>
      <c r="CI60" s="154"/>
      <c r="CJ60" s="154"/>
      <c r="CK60" s="154"/>
      <c r="CL60" s="154"/>
      <c r="CM60" s="154"/>
      <c r="CN60" s="154"/>
      <c r="CO60" s="154"/>
      <c r="CP60" s="154"/>
      <c r="CQ60" s="154"/>
      <c r="CR60" s="154"/>
      <c r="CS60" s="154"/>
      <c r="CT60" s="154"/>
      <c r="CU60" s="154"/>
      <c r="CV60" s="154"/>
      <c r="CW60" s="154"/>
      <c r="CX60" s="154"/>
      <c r="CY60" s="154"/>
      <c r="CZ60" s="154"/>
      <c r="DA60" s="154"/>
      <c r="DB60" s="154"/>
      <c r="DC60" s="154"/>
      <c r="DD60" s="154"/>
      <c r="DE60" s="154"/>
      <c r="DF60" s="154"/>
      <c r="DG60" s="154"/>
      <c r="DH60" s="154"/>
      <c r="DI60" s="154"/>
      <c r="DJ60" s="154"/>
      <c r="DK60" s="154"/>
      <c r="DL60" s="154"/>
      <c r="DM60" s="154"/>
      <c r="DN60" s="154"/>
      <c r="DO60" s="154"/>
      <c r="DP60" s="154"/>
      <c r="DQ60" s="154"/>
      <c r="DR60" s="154"/>
      <c r="DS60" s="154"/>
      <c r="DT60" s="154"/>
      <c r="DU60" s="154"/>
      <c r="DV60" s="154"/>
      <c r="DW60" s="154"/>
      <c r="DX60" s="154"/>
      <c r="DY60" s="154"/>
      <c r="DZ60" s="154"/>
      <c r="EA60" s="154"/>
      <c r="EB60" s="154"/>
      <c r="EC60" s="154"/>
      <c r="ED60" s="154"/>
      <c r="EE60" s="154"/>
      <c r="EF60" s="154"/>
      <c r="EG60" s="154"/>
      <c r="EH60" s="154"/>
      <c r="EI60" s="154"/>
      <c r="EJ60" s="154"/>
      <c r="EK60" s="154"/>
      <c r="EL60" s="154"/>
      <c r="EM60" s="154"/>
      <c r="EN60" s="154"/>
      <c r="EO60" s="154"/>
      <c r="EP60" s="154"/>
      <c r="EQ60" s="154"/>
      <c r="ER60" s="154"/>
      <c r="ES60" s="154"/>
      <c r="ET60" s="154"/>
      <c r="EU60" s="154"/>
      <c r="EV60" s="154"/>
      <c r="EW60" s="154"/>
      <c r="EX60" s="154"/>
      <c r="EY60" s="154"/>
      <c r="EZ60" s="154"/>
      <c r="FA60" s="154"/>
      <c r="FB60" s="154"/>
      <c r="FC60" s="154"/>
      <c r="FD60" s="154"/>
      <c r="FE60" s="154"/>
      <c r="FF60" s="154"/>
      <c r="FG60" s="154"/>
      <c r="FH60" s="154"/>
      <c r="FI60" s="154"/>
      <c r="FJ60" s="154"/>
      <c r="FK60" s="154"/>
      <c r="FL60" s="154"/>
      <c r="FM60" s="154"/>
      <c r="FN60" s="154"/>
      <c r="FO60" s="154"/>
      <c r="FP60" s="154"/>
      <c r="FQ60" s="154"/>
      <c r="FR60" s="154"/>
      <c r="FS60" s="154"/>
      <c r="FT60" s="154"/>
      <c r="FU60" s="154"/>
    </row>
    <row r="61" spans="1:177">
      <c r="A61" s="170"/>
      <c r="B61" s="171" t="s">
        <v>415</v>
      </c>
      <c r="C61" s="610">
        <v>15799.227000000001</v>
      </c>
      <c r="D61" s="285">
        <v>15799.227000000001</v>
      </c>
      <c r="E61" s="610">
        <v>2102.6379999999999</v>
      </c>
      <c r="F61" s="285">
        <v>1320.6289999999999</v>
      </c>
      <c r="G61" s="610">
        <v>8414.9750000000004</v>
      </c>
      <c r="H61" s="285">
        <v>8983.8760000000002</v>
      </c>
      <c r="I61" s="610">
        <v>158.108</v>
      </c>
      <c r="J61" s="285">
        <v>169.13399999999999</v>
      </c>
      <c r="K61" s="610">
        <v>0</v>
      </c>
      <c r="L61" s="285">
        <v>1449.384</v>
      </c>
      <c r="M61" s="610">
        <v>1032.451</v>
      </c>
      <c r="N61" s="285">
        <v>1032.451</v>
      </c>
      <c r="O61" s="610">
        <v>-11708.172</v>
      </c>
      <c r="P61" s="285">
        <v>-12955.474</v>
      </c>
      <c r="Q61" s="610">
        <v>15799.227000000001</v>
      </c>
      <c r="R61" s="285">
        <v>15799.227000000001</v>
      </c>
      <c r="FT61" s="88"/>
      <c r="FU61" s="88"/>
    </row>
    <row r="62" spans="1:177">
      <c r="A62" s="170"/>
      <c r="B62" s="171" t="s">
        <v>416</v>
      </c>
      <c r="C62" s="610">
        <v>5191.0990000000002</v>
      </c>
      <c r="D62" s="285">
        <v>4754.9250000000002</v>
      </c>
      <c r="E62" s="610">
        <v>-912.654</v>
      </c>
      <c r="F62" s="285">
        <v>-554.13599999999997</v>
      </c>
      <c r="G62" s="610">
        <v>387.76299999999998</v>
      </c>
      <c r="H62" s="285">
        <v>454.20600000000002</v>
      </c>
      <c r="I62" s="610">
        <v>193.55199999999999</v>
      </c>
      <c r="J62" s="285">
        <v>221.90799999999999</v>
      </c>
      <c r="K62" s="610">
        <v>1572.61</v>
      </c>
      <c r="L62" s="285">
        <v>309.85700000000003</v>
      </c>
      <c r="M62" s="610">
        <v>240.14400000000001</v>
      </c>
      <c r="N62" s="285">
        <v>232.59</v>
      </c>
      <c r="O62" s="610">
        <v>1898.5519999999999</v>
      </c>
      <c r="P62" s="285">
        <v>780.87900000000002</v>
      </c>
      <c r="Q62" s="610">
        <v>8571.0660000000007</v>
      </c>
      <c r="R62" s="285">
        <v>6200.2290000000003</v>
      </c>
      <c r="FT62" s="88"/>
      <c r="FU62" s="88"/>
    </row>
    <row r="63" spans="1:177">
      <c r="A63" s="170"/>
      <c r="B63" s="171" t="s">
        <v>417</v>
      </c>
      <c r="C63" s="610">
        <v>0</v>
      </c>
      <c r="D63" s="285">
        <v>0</v>
      </c>
      <c r="E63" s="610">
        <v>0</v>
      </c>
      <c r="F63" s="285">
        <v>0</v>
      </c>
      <c r="G63" s="610">
        <v>538.01800000000003</v>
      </c>
      <c r="H63" s="285">
        <v>615.19600000000003</v>
      </c>
      <c r="I63" s="610">
        <v>27.329000000000001</v>
      </c>
      <c r="J63" s="285">
        <v>29.234999999999999</v>
      </c>
      <c r="K63" s="610">
        <v>0</v>
      </c>
      <c r="L63" s="285">
        <v>1.575</v>
      </c>
      <c r="M63" s="610">
        <v>0</v>
      </c>
      <c r="N63" s="285">
        <v>0</v>
      </c>
      <c r="O63" s="610">
        <v>-565.34699999999998</v>
      </c>
      <c r="P63" s="285">
        <v>-646.00599999999997</v>
      </c>
      <c r="Q63" s="610">
        <v>0</v>
      </c>
      <c r="R63" s="285">
        <v>0</v>
      </c>
      <c r="FT63" s="88"/>
      <c r="FU63" s="88"/>
    </row>
    <row r="64" spans="1:177">
      <c r="A64" s="170"/>
      <c r="B64" s="171" t="s">
        <v>418</v>
      </c>
      <c r="C64" s="616">
        <v>0</v>
      </c>
      <c r="D64" s="285">
        <v>0</v>
      </c>
      <c r="E64" s="616">
        <v>0</v>
      </c>
      <c r="F64" s="285">
        <v>0</v>
      </c>
      <c r="G64" s="616">
        <v>-19.989000000000001</v>
      </c>
      <c r="H64" s="285">
        <v>-22.856000000000002</v>
      </c>
      <c r="I64" s="616">
        <v>0</v>
      </c>
      <c r="J64" s="285">
        <v>0</v>
      </c>
      <c r="K64" s="616">
        <v>0</v>
      </c>
      <c r="L64" s="285">
        <v>0</v>
      </c>
      <c r="M64" s="616">
        <v>0</v>
      </c>
      <c r="N64" s="285">
        <v>0</v>
      </c>
      <c r="O64" s="616">
        <v>19.989000000000001</v>
      </c>
      <c r="P64" s="285">
        <v>22.856000000000002</v>
      </c>
      <c r="Q64" s="616">
        <v>0</v>
      </c>
      <c r="R64" s="285">
        <v>0</v>
      </c>
      <c r="FT64" s="88"/>
      <c r="FU64" s="88"/>
    </row>
    <row r="65" spans="1:189">
      <c r="A65" s="170"/>
      <c r="B65" s="171" t="s">
        <v>419</v>
      </c>
      <c r="C65" s="610">
        <v>0</v>
      </c>
      <c r="D65" s="285">
        <v>0</v>
      </c>
      <c r="E65" s="610">
        <v>0</v>
      </c>
      <c r="F65" s="285">
        <v>0</v>
      </c>
      <c r="G65" s="610">
        <v>0</v>
      </c>
      <c r="H65" s="285">
        <v>0</v>
      </c>
      <c r="I65" s="610">
        <v>0</v>
      </c>
      <c r="J65" s="285">
        <v>0</v>
      </c>
      <c r="K65" s="610">
        <v>0</v>
      </c>
      <c r="L65" s="285">
        <v>0</v>
      </c>
      <c r="M65" s="610">
        <v>0</v>
      </c>
      <c r="N65" s="285">
        <v>0</v>
      </c>
      <c r="O65" s="610">
        <v>0</v>
      </c>
      <c r="P65" s="285">
        <v>0</v>
      </c>
      <c r="Q65" s="610">
        <v>0</v>
      </c>
      <c r="R65" s="285">
        <v>0</v>
      </c>
      <c r="FT65" s="88"/>
      <c r="FU65" s="88"/>
    </row>
    <row r="66" spans="1:189">
      <c r="A66" s="170"/>
      <c r="B66" s="171" t="s">
        <v>420</v>
      </c>
      <c r="C66" s="616">
        <v>-3666.357</v>
      </c>
      <c r="D66" s="285">
        <v>-3685.663</v>
      </c>
      <c r="E66" s="616">
        <v>862.72199999999998</v>
      </c>
      <c r="F66" s="285">
        <v>520.81200000000001</v>
      </c>
      <c r="G66" s="616">
        <v>879.66099999999994</v>
      </c>
      <c r="H66" s="285">
        <v>745.14200000000005</v>
      </c>
      <c r="I66" s="616">
        <v>2062.9180000000001</v>
      </c>
      <c r="J66" s="285">
        <v>2269.7330000000002</v>
      </c>
      <c r="K66" s="616">
        <v>-42.180999999999997</v>
      </c>
      <c r="L66" s="285">
        <v>255.21100000000001</v>
      </c>
      <c r="M66" s="616">
        <v>66.191000000000003</v>
      </c>
      <c r="N66" s="285">
        <v>65.909000000000006</v>
      </c>
      <c r="O66" s="616">
        <v>-6510.3950000000004</v>
      </c>
      <c r="P66" s="285">
        <v>-5149.8050000000003</v>
      </c>
      <c r="Q66" s="616">
        <v>-8611.759</v>
      </c>
      <c r="R66" s="285">
        <v>-7494.8190000000004</v>
      </c>
      <c r="FT66" s="88"/>
      <c r="FU66" s="88"/>
    </row>
    <row r="67" spans="1:189">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FT67" s="88"/>
      <c r="FU67" s="88"/>
    </row>
    <row r="68" spans="1:189" s="178" customFormat="1">
      <c r="A68" s="168" t="s">
        <v>421</v>
      </c>
      <c r="B68" s="169"/>
      <c r="C68" s="617">
        <v>0</v>
      </c>
      <c r="D68" s="286">
        <v>0</v>
      </c>
      <c r="E68" s="617">
        <v>0</v>
      </c>
      <c r="F68" s="286">
        <v>0</v>
      </c>
      <c r="G68" s="617">
        <v>0</v>
      </c>
      <c r="H68" s="286">
        <v>0</v>
      </c>
      <c r="I68" s="617">
        <v>0</v>
      </c>
      <c r="J68" s="286">
        <v>0</v>
      </c>
      <c r="K68" s="617">
        <v>0</v>
      </c>
      <c r="L68" s="286">
        <v>0</v>
      </c>
      <c r="M68" s="617">
        <v>0</v>
      </c>
      <c r="N68" s="286">
        <v>0</v>
      </c>
      <c r="O68" s="617">
        <v>0</v>
      </c>
      <c r="P68" s="286">
        <v>0</v>
      </c>
      <c r="Q68" s="617">
        <v>2264.3180000000002</v>
      </c>
      <c r="R68" s="286">
        <v>2516.1579999999999</v>
      </c>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4"/>
      <c r="BR68" s="154"/>
      <c r="BS68" s="154"/>
      <c r="BT68" s="154"/>
      <c r="BU68" s="154"/>
      <c r="BV68" s="154"/>
      <c r="BW68" s="154"/>
      <c r="BX68" s="154"/>
      <c r="BY68" s="154"/>
      <c r="BZ68" s="154"/>
      <c r="CA68" s="154"/>
      <c r="CB68" s="154"/>
      <c r="CC68" s="154"/>
      <c r="CD68" s="154"/>
      <c r="CE68" s="154"/>
      <c r="CF68" s="154"/>
      <c r="CG68" s="154"/>
      <c r="CH68" s="154"/>
      <c r="CI68" s="154"/>
      <c r="CJ68" s="154"/>
      <c r="CK68" s="154"/>
      <c r="CL68" s="154"/>
      <c r="CM68" s="154"/>
      <c r="CN68" s="154"/>
      <c r="CO68" s="154"/>
      <c r="CP68" s="154"/>
      <c r="CQ68" s="154"/>
      <c r="CR68" s="154"/>
      <c r="CS68" s="154"/>
      <c r="CT68" s="154"/>
      <c r="CU68" s="154"/>
      <c r="CV68" s="154"/>
      <c r="CW68" s="154"/>
      <c r="CX68" s="154"/>
      <c r="CY68" s="154"/>
      <c r="CZ68" s="154"/>
      <c r="DA68" s="154"/>
      <c r="DB68" s="154"/>
      <c r="DC68" s="154"/>
      <c r="DD68" s="154"/>
      <c r="DE68" s="154"/>
      <c r="DF68" s="154"/>
      <c r="DG68" s="154"/>
      <c r="DH68" s="154"/>
      <c r="DI68" s="154"/>
      <c r="DJ68" s="154"/>
      <c r="DK68" s="154"/>
      <c r="DL68" s="154"/>
      <c r="DM68" s="154"/>
      <c r="DN68" s="154"/>
      <c r="DO68" s="154"/>
      <c r="DP68" s="154"/>
      <c r="DQ68" s="154"/>
      <c r="DR68" s="154"/>
      <c r="DS68" s="154"/>
      <c r="DT68" s="154"/>
      <c r="DU68" s="154"/>
      <c r="DV68" s="154"/>
      <c r="DW68" s="154"/>
      <c r="DX68" s="154"/>
      <c r="DY68" s="154"/>
      <c r="DZ68" s="154"/>
      <c r="EA68" s="154"/>
      <c r="EB68" s="154"/>
      <c r="EC68" s="154"/>
      <c r="ED68" s="154"/>
      <c r="EE68" s="154"/>
      <c r="EF68" s="154"/>
      <c r="EG68" s="154"/>
      <c r="EH68" s="154"/>
      <c r="EI68" s="154"/>
      <c r="EJ68" s="154"/>
      <c r="EK68" s="154"/>
      <c r="EL68" s="154"/>
      <c r="EM68" s="154"/>
      <c r="EN68" s="154"/>
      <c r="EO68" s="154"/>
      <c r="EP68" s="154"/>
      <c r="EQ68" s="154"/>
      <c r="ER68" s="154"/>
      <c r="ES68" s="154"/>
      <c r="ET68" s="154"/>
      <c r="EU68" s="154"/>
      <c r="EV68" s="154"/>
      <c r="EW68" s="154"/>
      <c r="EX68" s="154"/>
      <c r="EY68" s="154"/>
      <c r="EZ68" s="154"/>
      <c r="FA68" s="154"/>
      <c r="FB68" s="154"/>
      <c r="FC68" s="154"/>
      <c r="FD68" s="154"/>
      <c r="FE68" s="154"/>
      <c r="FF68" s="154"/>
      <c r="FG68" s="154"/>
      <c r="FH68" s="154"/>
      <c r="FI68" s="154"/>
      <c r="FJ68" s="154"/>
      <c r="FK68" s="154"/>
      <c r="FL68" s="154"/>
      <c r="FM68" s="154"/>
      <c r="FN68" s="154"/>
      <c r="FO68" s="154"/>
      <c r="FP68" s="154"/>
      <c r="FQ68" s="154"/>
      <c r="FR68" s="154"/>
      <c r="FS68" s="154"/>
      <c r="FT68" s="154"/>
      <c r="FU68" s="154"/>
    </row>
    <row r="69" spans="1:189">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FT69" s="88"/>
      <c r="FU69" s="88"/>
    </row>
    <row r="70" spans="1:189" s="178" customFormat="1">
      <c r="A70" s="168" t="s">
        <v>422</v>
      </c>
      <c r="B70" s="169"/>
      <c r="C70" s="609">
        <v>18695.052</v>
      </c>
      <c r="D70" s="286">
        <v>18260.061000000002</v>
      </c>
      <c r="E70" s="609">
        <v>3556.279</v>
      </c>
      <c r="F70" s="286">
        <v>2178.0729999999999</v>
      </c>
      <c r="G70" s="609">
        <v>19547.032999999999</v>
      </c>
      <c r="H70" s="286">
        <v>22319.458999999999</v>
      </c>
      <c r="I70" s="609">
        <v>5965.0929999999998</v>
      </c>
      <c r="J70" s="286">
        <v>6391.0510000000004</v>
      </c>
      <c r="K70" s="609">
        <v>3711.7289999999998</v>
      </c>
      <c r="L70" s="286">
        <v>3959.3130000000001</v>
      </c>
      <c r="M70" s="609">
        <v>1636.223</v>
      </c>
      <c r="N70" s="286">
        <v>1648.317</v>
      </c>
      <c r="O70" s="609">
        <v>-18787.883999999998</v>
      </c>
      <c r="P70" s="286">
        <v>-17901.594000000001</v>
      </c>
      <c r="Q70" s="609">
        <v>34323.525000000001</v>
      </c>
      <c r="R70" s="286">
        <v>36854.68</v>
      </c>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c r="BX70" s="154"/>
      <c r="BY70" s="154"/>
      <c r="BZ70" s="154"/>
      <c r="CA70" s="154"/>
      <c r="CB70" s="154"/>
      <c r="CC70" s="154"/>
      <c r="CD70" s="154"/>
      <c r="CE70" s="154"/>
      <c r="CF70" s="154"/>
      <c r="CG70" s="154"/>
      <c r="CH70" s="154"/>
      <c r="CI70" s="154"/>
      <c r="CJ70" s="154"/>
      <c r="CK70" s="154"/>
      <c r="CL70" s="154"/>
      <c r="CM70" s="154"/>
      <c r="CN70" s="154"/>
      <c r="CO70" s="154"/>
      <c r="CP70" s="154"/>
      <c r="CQ70" s="154"/>
      <c r="CR70" s="154"/>
      <c r="CS70" s="154"/>
      <c r="CT70" s="154"/>
      <c r="CU70" s="154"/>
      <c r="CV70" s="154"/>
      <c r="CW70" s="154"/>
      <c r="CX70" s="154"/>
      <c r="CY70" s="154"/>
      <c r="CZ70" s="154"/>
      <c r="DA70" s="154"/>
      <c r="DB70" s="154"/>
      <c r="DC70" s="154"/>
      <c r="DD70" s="154"/>
      <c r="DE70" s="154"/>
      <c r="DF70" s="154"/>
      <c r="DG70" s="154"/>
      <c r="DH70" s="154"/>
      <c r="DI70" s="154"/>
      <c r="DJ70" s="154"/>
      <c r="DK70" s="154"/>
      <c r="DL70" s="154"/>
      <c r="DM70" s="154"/>
      <c r="DN70" s="154"/>
      <c r="DO70" s="154"/>
      <c r="DP70" s="154"/>
      <c r="DQ70" s="154"/>
      <c r="DR70" s="154"/>
      <c r="DS70" s="154"/>
      <c r="DT70" s="154"/>
      <c r="DU70" s="154"/>
      <c r="DV70" s="154"/>
      <c r="DW70" s="154"/>
      <c r="DX70" s="154"/>
      <c r="DY70" s="154"/>
      <c r="DZ70" s="154"/>
      <c r="EA70" s="154"/>
      <c r="EB70" s="154"/>
      <c r="EC70" s="154"/>
      <c r="ED70" s="154"/>
      <c r="EE70" s="154"/>
      <c r="EF70" s="154"/>
      <c r="EG70" s="154"/>
      <c r="EH70" s="154"/>
      <c r="EI70" s="154"/>
      <c r="EJ70" s="154"/>
      <c r="EK70" s="154"/>
      <c r="EL70" s="154"/>
      <c r="EM70" s="154"/>
      <c r="EN70" s="154"/>
      <c r="EO70" s="154"/>
      <c r="EP70" s="154"/>
      <c r="EQ70" s="154"/>
      <c r="ER70" s="154"/>
      <c r="ES70" s="154"/>
      <c r="ET70" s="154"/>
      <c r="EU70" s="154"/>
      <c r="EV70" s="154"/>
      <c r="EW70" s="154"/>
      <c r="EX70" s="154"/>
      <c r="EY70" s="154"/>
      <c r="EZ70" s="154"/>
      <c r="FA70" s="154"/>
      <c r="FB70" s="154"/>
      <c r="FC70" s="154"/>
      <c r="FD70" s="154"/>
      <c r="FE70" s="154"/>
      <c r="FF70" s="154"/>
      <c r="FG70" s="154"/>
      <c r="FH70" s="154"/>
      <c r="FI70" s="154"/>
      <c r="FJ70" s="154"/>
      <c r="FK70" s="154"/>
      <c r="FL70" s="154"/>
      <c r="FM70" s="154"/>
      <c r="FN70" s="154"/>
      <c r="FO70" s="154"/>
      <c r="FP70" s="154"/>
      <c r="FQ70" s="154"/>
      <c r="FR70" s="154"/>
      <c r="FS70" s="154"/>
      <c r="FT70" s="154"/>
      <c r="FU70" s="154"/>
    </row>
    <row r="71" spans="1:189">
      <c r="A71" s="179"/>
      <c r="B71" s="179"/>
      <c r="C71" s="167"/>
      <c r="D71" s="180"/>
      <c r="E71" s="180"/>
      <c r="F71" s="180"/>
      <c r="G71" s="180"/>
      <c r="H71" s="167"/>
      <c r="I71" s="167"/>
      <c r="J71" s="167"/>
      <c r="K71" s="167"/>
      <c r="L71" s="167"/>
      <c r="M71" s="167"/>
      <c r="N71" s="167"/>
      <c r="O71" s="167"/>
      <c r="P71" s="167"/>
    </row>
    <row r="72" spans="1:189">
      <c r="A72" s="179"/>
      <c r="B72" s="179"/>
      <c r="C72" s="167"/>
      <c r="D72" s="180"/>
      <c r="E72" s="180"/>
      <c r="F72" s="180"/>
      <c r="G72" s="180"/>
      <c r="H72" s="167"/>
      <c r="I72" s="167"/>
      <c r="J72" s="167"/>
      <c r="K72" s="167"/>
      <c r="L72" s="167"/>
      <c r="M72" s="167"/>
      <c r="N72" s="167"/>
      <c r="O72" s="167"/>
      <c r="P72" s="167"/>
    </row>
    <row r="73" spans="1:189">
      <c r="A73" s="942" t="s">
        <v>0</v>
      </c>
      <c r="B73" s="943"/>
      <c r="C73" s="931" t="s">
        <v>368</v>
      </c>
      <c r="D73" s="932"/>
      <c r="E73" s="932"/>
      <c r="F73" s="933"/>
      <c r="G73" s="931" t="s">
        <v>5</v>
      </c>
      <c r="H73" s="932"/>
      <c r="I73" s="932"/>
      <c r="J73" s="933"/>
      <c r="K73" s="931" t="s">
        <v>6</v>
      </c>
      <c r="L73" s="932"/>
      <c r="M73" s="932"/>
      <c r="N73" s="933"/>
      <c r="O73" s="931" t="s">
        <v>7</v>
      </c>
      <c r="P73" s="932"/>
      <c r="Q73" s="932"/>
      <c r="R73" s="933"/>
      <c r="S73" s="931" t="s">
        <v>14</v>
      </c>
      <c r="T73" s="932"/>
      <c r="U73" s="932"/>
      <c r="V73" s="933"/>
      <c r="W73" s="931" t="s">
        <v>50</v>
      </c>
      <c r="X73" s="932"/>
      <c r="Y73" s="932"/>
      <c r="Z73" s="933"/>
      <c r="AA73" s="931" t="s">
        <v>369</v>
      </c>
      <c r="AB73" s="932"/>
      <c r="AC73" s="932"/>
      <c r="AD73" s="933"/>
      <c r="AE73" s="931" t="s">
        <v>53</v>
      </c>
      <c r="AF73" s="932"/>
      <c r="AG73" s="932"/>
      <c r="AH73" s="933"/>
      <c r="AI73" s="722"/>
      <c r="AJ73" s="942" t="s">
        <v>0</v>
      </c>
      <c r="AK73" s="943"/>
      <c r="AL73" s="931" t="s">
        <v>368</v>
      </c>
      <c r="AM73" s="932"/>
      <c r="AN73" s="932"/>
      <c r="AO73" s="933"/>
      <c r="AP73" s="931" t="s">
        <v>5</v>
      </c>
      <c r="AQ73" s="932"/>
      <c r="AR73" s="932"/>
      <c r="AS73" s="933"/>
      <c r="AT73" s="931" t="s">
        <v>6</v>
      </c>
      <c r="AU73" s="932"/>
      <c r="AV73" s="932"/>
      <c r="AW73" s="933"/>
      <c r="AX73" s="931" t="s">
        <v>7</v>
      </c>
      <c r="AY73" s="932"/>
      <c r="AZ73" s="932"/>
      <c r="BA73" s="933"/>
      <c r="BB73" s="931" t="s">
        <v>14</v>
      </c>
      <c r="BC73" s="932"/>
      <c r="BD73" s="932"/>
      <c r="BE73" s="933"/>
      <c r="BF73" s="931" t="s">
        <v>50</v>
      </c>
      <c r="BG73" s="932"/>
      <c r="BH73" s="932"/>
      <c r="BI73" s="933"/>
      <c r="BJ73" s="931" t="s">
        <v>369</v>
      </c>
      <c r="BK73" s="932"/>
      <c r="BL73" s="932"/>
      <c r="BM73" s="933"/>
      <c r="BN73" s="931" t="s">
        <v>53</v>
      </c>
      <c r="BO73" s="932"/>
      <c r="BP73" s="932"/>
      <c r="BQ73" s="933"/>
      <c r="FT73" s="88"/>
      <c r="FU73" s="88"/>
      <c r="FV73" s="88"/>
      <c r="FW73" s="88"/>
      <c r="FX73" s="88"/>
      <c r="FY73" s="88"/>
      <c r="FZ73" s="88"/>
      <c r="GA73" s="88"/>
      <c r="GB73" s="88"/>
      <c r="GC73" s="88"/>
      <c r="GD73" s="88"/>
      <c r="GE73" s="88"/>
      <c r="GF73" s="88"/>
      <c r="GG73" s="88"/>
    </row>
    <row r="74" spans="1:189">
      <c r="A74" s="720"/>
      <c r="B74" s="721"/>
      <c r="C74" s="931" t="s">
        <v>11</v>
      </c>
      <c r="D74" s="933"/>
      <c r="E74" s="931" t="s">
        <v>12</v>
      </c>
      <c r="F74" s="933"/>
      <c r="G74" s="931" t="s">
        <v>11</v>
      </c>
      <c r="H74" s="933"/>
      <c r="I74" s="931" t="s">
        <v>12</v>
      </c>
      <c r="J74" s="933"/>
      <c r="K74" s="931" t="s">
        <v>11</v>
      </c>
      <c r="L74" s="933"/>
      <c r="M74" s="931" t="s">
        <v>12</v>
      </c>
      <c r="N74" s="933"/>
      <c r="O74" s="931" t="s">
        <v>11</v>
      </c>
      <c r="P74" s="933"/>
      <c r="Q74" s="931" t="s">
        <v>12</v>
      </c>
      <c r="R74" s="933"/>
      <c r="S74" s="931" t="s">
        <v>11</v>
      </c>
      <c r="T74" s="933"/>
      <c r="U74" s="931" t="s">
        <v>12</v>
      </c>
      <c r="V74" s="933"/>
      <c r="W74" s="931" t="s">
        <v>11</v>
      </c>
      <c r="X74" s="933"/>
      <c r="Y74" s="931" t="s">
        <v>12</v>
      </c>
      <c r="Z74" s="933"/>
      <c r="AA74" s="931" t="s">
        <v>11</v>
      </c>
      <c r="AB74" s="933"/>
      <c r="AC74" s="931" t="s">
        <v>12</v>
      </c>
      <c r="AD74" s="933"/>
      <c r="AE74" s="931" t="s">
        <v>11</v>
      </c>
      <c r="AF74" s="933"/>
      <c r="AG74" s="931" t="s">
        <v>12</v>
      </c>
      <c r="AH74" s="933"/>
      <c r="AJ74" s="720">
        <v>0</v>
      </c>
      <c r="AK74" s="721">
        <v>0</v>
      </c>
      <c r="AL74" s="931" t="s">
        <v>11</v>
      </c>
      <c r="AM74" s="933"/>
      <c r="AN74" s="931"/>
      <c r="AO74" s="933"/>
      <c r="AP74" s="931" t="s">
        <v>11</v>
      </c>
      <c r="AQ74" s="933"/>
      <c r="AR74" s="931"/>
      <c r="AS74" s="933"/>
      <c r="AT74" s="931" t="s">
        <v>11</v>
      </c>
      <c r="AU74" s="933"/>
      <c r="AV74" s="931"/>
      <c r="AW74" s="933"/>
      <c r="AX74" s="931" t="s">
        <v>11</v>
      </c>
      <c r="AY74" s="933"/>
      <c r="AZ74" s="931"/>
      <c r="BA74" s="933"/>
      <c r="BB74" s="931" t="s">
        <v>11</v>
      </c>
      <c r="BC74" s="933"/>
      <c r="BD74" s="931"/>
      <c r="BE74" s="933"/>
      <c r="BF74" s="931" t="s">
        <v>11</v>
      </c>
      <c r="BG74" s="933"/>
      <c r="BH74" s="931"/>
      <c r="BI74" s="933"/>
      <c r="BJ74" s="931" t="s">
        <v>11</v>
      </c>
      <c r="BK74" s="933"/>
      <c r="BL74" s="931"/>
      <c r="BM74" s="933"/>
      <c r="BN74" s="931" t="s">
        <v>11</v>
      </c>
      <c r="BO74" s="933"/>
      <c r="BP74" s="931"/>
      <c r="BQ74" s="933"/>
      <c r="FT74" s="88"/>
      <c r="FU74" s="88"/>
      <c r="FV74" s="88"/>
      <c r="FW74" s="88"/>
      <c r="FX74" s="88"/>
      <c r="FY74" s="88"/>
      <c r="FZ74" s="88"/>
      <c r="GA74" s="88"/>
      <c r="GB74" s="88"/>
      <c r="GC74" s="88"/>
      <c r="GD74" s="88"/>
      <c r="GE74" s="88"/>
      <c r="GF74" s="88"/>
      <c r="GG74" s="88"/>
    </row>
    <row r="75" spans="1:189">
      <c r="A75" s="938"/>
      <c r="B75" s="939"/>
      <c r="C75" s="611" t="s">
        <v>522</v>
      </c>
      <c r="D75" s="281" t="s">
        <v>524</v>
      </c>
      <c r="E75" s="611" t="str">
        <f>'Reported EBITDA'!$F$5</f>
        <v>Q2 2024</v>
      </c>
      <c r="F75" s="281" t="str">
        <f>'Reported EBITDA'!$G$5</f>
        <v>Q2 2023</v>
      </c>
      <c r="G75" s="611" t="s">
        <v>522</v>
      </c>
      <c r="H75" s="281" t="s">
        <v>524</v>
      </c>
      <c r="I75" s="611" t="str">
        <f>'Reported EBITDA'!$F$5</f>
        <v>Q2 2024</v>
      </c>
      <c r="J75" s="281" t="str">
        <f>'Reported EBITDA'!$G$5</f>
        <v>Q2 2023</v>
      </c>
      <c r="K75" s="611" t="s">
        <v>522</v>
      </c>
      <c r="L75" s="281" t="s">
        <v>524</v>
      </c>
      <c r="M75" s="611" t="str">
        <f>'Reported EBITDA'!$F$5</f>
        <v>Q2 2024</v>
      </c>
      <c r="N75" s="281" t="str">
        <f>'Reported EBITDA'!$G$5</f>
        <v>Q2 2023</v>
      </c>
      <c r="O75" s="611" t="s">
        <v>522</v>
      </c>
      <c r="P75" s="281" t="s">
        <v>524</v>
      </c>
      <c r="Q75" s="611" t="str">
        <f>'Reported EBITDA'!$F$5</f>
        <v>Q2 2024</v>
      </c>
      <c r="R75" s="281" t="str">
        <f>'Reported EBITDA'!$G$5</f>
        <v>Q2 2023</v>
      </c>
      <c r="S75" s="611" t="s">
        <v>522</v>
      </c>
      <c r="T75" s="281" t="s">
        <v>524</v>
      </c>
      <c r="U75" s="611" t="str">
        <f>'Reported EBITDA'!$F$5</f>
        <v>Q2 2024</v>
      </c>
      <c r="V75" s="281" t="str">
        <f>'Reported EBITDA'!$G$5</f>
        <v>Q2 2023</v>
      </c>
      <c r="W75" s="611" t="s">
        <v>522</v>
      </c>
      <c r="X75" s="281" t="s">
        <v>524</v>
      </c>
      <c r="Y75" s="611" t="str">
        <f>'Reported EBITDA'!$F$5</f>
        <v>Q2 2024</v>
      </c>
      <c r="Z75" s="281" t="str">
        <f>'Reported EBITDA'!$G$5</f>
        <v>Q2 2023</v>
      </c>
      <c r="AA75" s="611" t="s">
        <v>522</v>
      </c>
      <c r="AB75" s="281" t="s">
        <v>524</v>
      </c>
      <c r="AC75" s="611" t="str">
        <f>'Reported EBITDA'!$F$5</f>
        <v>Q2 2024</v>
      </c>
      <c r="AD75" s="281" t="str">
        <f>'Reported EBITDA'!$G$5</f>
        <v>Q2 2023</v>
      </c>
      <c r="AE75" s="611" t="s">
        <v>522</v>
      </c>
      <c r="AF75" s="281" t="s">
        <v>524</v>
      </c>
      <c r="AG75" s="611" t="str">
        <f>'Reported EBITDA'!$F$5</f>
        <v>Q2 2024</v>
      </c>
      <c r="AH75" s="281" t="str">
        <f>'Reported EBITDA'!$G$5</f>
        <v>Q2 2023</v>
      </c>
      <c r="AJ75" s="938">
        <v>0</v>
      </c>
      <c r="AK75" s="939"/>
      <c r="AL75" s="611" t="s">
        <v>526</v>
      </c>
      <c r="AM75" s="281" t="s">
        <v>527</v>
      </c>
      <c r="AN75" s="611"/>
      <c r="AO75" s="281"/>
      <c r="AP75" s="611" t="s">
        <v>526</v>
      </c>
      <c r="AQ75" s="281" t="s">
        <v>527</v>
      </c>
      <c r="AR75" s="611"/>
      <c r="AS75" s="281"/>
      <c r="AT75" s="611" t="s">
        <v>526</v>
      </c>
      <c r="AU75" s="281" t="s">
        <v>527</v>
      </c>
      <c r="AV75" s="611"/>
      <c r="AW75" s="281"/>
      <c r="AX75" s="611" t="s">
        <v>526</v>
      </c>
      <c r="AY75" s="281" t="s">
        <v>527</v>
      </c>
      <c r="AZ75" s="611"/>
      <c r="BA75" s="281"/>
      <c r="BB75" s="611" t="s">
        <v>526</v>
      </c>
      <c r="BC75" s="281" t="s">
        <v>527</v>
      </c>
      <c r="BD75" s="611"/>
      <c r="BE75" s="281"/>
      <c r="BF75" s="611" t="s">
        <v>526</v>
      </c>
      <c r="BG75" s="281" t="s">
        <v>527</v>
      </c>
      <c r="BH75" s="611"/>
      <c r="BI75" s="281"/>
      <c r="BJ75" s="611" t="s">
        <v>526</v>
      </c>
      <c r="BK75" s="281" t="s">
        <v>527</v>
      </c>
      <c r="BL75" s="611"/>
      <c r="BM75" s="281"/>
      <c r="BN75" s="611" t="s">
        <v>526</v>
      </c>
      <c r="BO75" s="281" t="s">
        <v>527</v>
      </c>
      <c r="BP75" s="611"/>
      <c r="BQ75" s="281"/>
      <c r="FT75" s="88"/>
      <c r="FU75" s="88"/>
      <c r="FV75" s="88"/>
      <c r="FW75" s="88"/>
      <c r="FX75" s="88"/>
      <c r="FY75" s="88"/>
      <c r="FZ75" s="88"/>
      <c r="GA75" s="88"/>
      <c r="GB75" s="88"/>
      <c r="GC75" s="88"/>
      <c r="GD75" s="88"/>
      <c r="GE75" s="88"/>
      <c r="GF75" s="88"/>
      <c r="GG75" s="88"/>
    </row>
    <row r="76" spans="1:189">
      <c r="A76" s="940"/>
      <c r="B76" s="941"/>
      <c r="C76" s="612" t="s">
        <v>245</v>
      </c>
      <c r="D76" s="282" t="s">
        <v>245</v>
      </c>
      <c r="E76" s="612" t="s">
        <v>245</v>
      </c>
      <c r="F76" s="282" t="s">
        <v>245</v>
      </c>
      <c r="G76" s="612" t="s">
        <v>245</v>
      </c>
      <c r="H76" s="282" t="s">
        <v>245</v>
      </c>
      <c r="I76" s="612" t="s">
        <v>245</v>
      </c>
      <c r="J76" s="282" t="s">
        <v>245</v>
      </c>
      <c r="K76" s="612" t="s">
        <v>245</v>
      </c>
      <c r="L76" s="282" t="s">
        <v>245</v>
      </c>
      <c r="M76" s="612" t="s">
        <v>245</v>
      </c>
      <c r="N76" s="282" t="s">
        <v>245</v>
      </c>
      <c r="O76" s="612" t="s">
        <v>245</v>
      </c>
      <c r="P76" s="282" t="s">
        <v>245</v>
      </c>
      <c r="Q76" s="612" t="s">
        <v>245</v>
      </c>
      <c r="R76" s="282" t="s">
        <v>245</v>
      </c>
      <c r="S76" s="612" t="s">
        <v>245</v>
      </c>
      <c r="T76" s="282" t="s">
        <v>245</v>
      </c>
      <c r="U76" s="612" t="s">
        <v>245</v>
      </c>
      <c r="V76" s="282" t="s">
        <v>245</v>
      </c>
      <c r="W76" s="612" t="s">
        <v>245</v>
      </c>
      <c r="X76" s="282" t="s">
        <v>245</v>
      </c>
      <c r="Y76" s="612" t="s">
        <v>245</v>
      </c>
      <c r="Z76" s="282" t="s">
        <v>245</v>
      </c>
      <c r="AA76" s="612" t="s">
        <v>245</v>
      </c>
      <c r="AB76" s="282" t="s">
        <v>245</v>
      </c>
      <c r="AC76" s="612" t="s">
        <v>245</v>
      </c>
      <c r="AD76" s="282" t="s">
        <v>245</v>
      </c>
      <c r="AE76" s="612" t="s">
        <v>245</v>
      </c>
      <c r="AF76" s="282" t="s">
        <v>245</v>
      </c>
      <c r="AG76" s="612" t="s">
        <v>245</v>
      </c>
      <c r="AH76" s="282" t="s">
        <v>245</v>
      </c>
      <c r="AJ76" s="940"/>
      <c r="AK76" s="941"/>
      <c r="AL76" s="612" t="s">
        <v>245</v>
      </c>
      <c r="AM76" s="282" t="s">
        <v>245</v>
      </c>
      <c r="AN76" s="612"/>
      <c r="AO76" s="282"/>
      <c r="AP76" s="612" t="s">
        <v>245</v>
      </c>
      <c r="AQ76" s="282" t="s">
        <v>245</v>
      </c>
      <c r="AR76" s="612"/>
      <c r="AS76" s="282"/>
      <c r="AT76" s="612" t="s">
        <v>245</v>
      </c>
      <c r="AU76" s="282" t="s">
        <v>245</v>
      </c>
      <c r="AV76" s="612"/>
      <c r="AW76" s="282"/>
      <c r="AX76" s="612" t="s">
        <v>245</v>
      </c>
      <c r="AY76" s="282" t="s">
        <v>245</v>
      </c>
      <c r="AZ76" s="612"/>
      <c r="BA76" s="282"/>
      <c r="BB76" s="612" t="s">
        <v>245</v>
      </c>
      <c r="BC76" s="282" t="s">
        <v>245</v>
      </c>
      <c r="BD76" s="612"/>
      <c r="BE76" s="282"/>
      <c r="BF76" s="612" t="s">
        <v>245</v>
      </c>
      <c r="BG76" s="282" t="s">
        <v>245</v>
      </c>
      <c r="BH76" s="612"/>
      <c r="BI76" s="282"/>
      <c r="BJ76" s="612" t="s">
        <v>245</v>
      </c>
      <c r="BK76" s="282" t="s">
        <v>245</v>
      </c>
      <c r="BL76" s="612"/>
      <c r="BM76" s="282"/>
      <c r="BN76" s="612" t="s">
        <v>245</v>
      </c>
      <c r="BO76" s="282" t="s">
        <v>245</v>
      </c>
      <c r="BP76" s="612"/>
      <c r="BQ76" s="282"/>
      <c r="FT76" s="88"/>
      <c r="FU76" s="88"/>
      <c r="FV76" s="88"/>
      <c r="FW76" s="88"/>
      <c r="FX76" s="88"/>
      <c r="FY76" s="88"/>
      <c r="FZ76" s="88"/>
      <c r="GA76" s="88"/>
      <c r="GB76" s="88"/>
      <c r="GC76" s="88"/>
      <c r="GD76" s="88"/>
      <c r="GE76" s="88"/>
      <c r="GF76" s="88"/>
      <c r="GG76" s="88"/>
    </row>
    <row r="77" spans="1:189" s="178" customFormat="1">
      <c r="A77" s="168" t="s">
        <v>423</v>
      </c>
      <c r="B77" s="169"/>
      <c r="C77" s="624">
        <v>4.4999999999999998E-2</v>
      </c>
      <c r="D77" s="618">
        <v>0.373</v>
      </c>
      <c r="E77" s="624">
        <f t="shared" ref="E77:F82" si="0">C77-AL77</f>
        <v>1.0000000000000009E-3</v>
      </c>
      <c r="F77" s="618">
        <f t="shared" si="0"/>
        <v>-5.7999999999999996E-2</v>
      </c>
      <c r="G77" s="624">
        <v>606.31200000000001</v>
      </c>
      <c r="H77" s="618">
        <v>545.87400000000002</v>
      </c>
      <c r="I77" s="624">
        <f t="shared" ref="I77:I82" si="1">G77-AP77</f>
        <v>360.32900000000001</v>
      </c>
      <c r="J77" s="618">
        <f t="shared" ref="J77:J82" si="2">H77-AQ77</f>
        <v>274.53500000000003</v>
      </c>
      <c r="K77" s="624">
        <v>4022.8</v>
      </c>
      <c r="L77" s="618">
        <v>4097.2629999999999</v>
      </c>
      <c r="M77" s="624">
        <f t="shared" ref="M77:M82" si="3">K77-AT77</f>
        <v>1944.2750000000001</v>
      </c>
      <c r="N77" s="618">
        <f t="shared" ref="N77:N82" si="4">L77-AU77</f>
        <v>2029.0349999999999</v>
      </c>
      <c r="O77" s="624">
        <v>1956.172</v>
      </c>
      <c r="P77" s="618">
        <v>1583.5309999999999</v>
      </c>
      <c r="Q77" s="624">
        <f t="shared" ref="Q77:Q82" si="5">O77-AX77</f>
        <v>988.08699999999999</v>
      </c>
      <c r="R77" s="618">
        <f t="shared" ref="R77:R82" si="6">P77-AY77</f>
        <v>846.35299999999995</v>
      </c>
      <c r="S77" s="762">
        <v>0</v>
      </c>
      <c r="T77" s="618">
        <v>0</v>
      </c>
      <c r="U77" s="624">
        <f t="shared" ref="U77:U82" si="7">S77-BB77</f>
        <v>0</v>
      </c>
      <c r="V77" s="618">
        <f t="shared" ref="V77:V82" si="8">T77-BC77</f>
        <v>0</v>
      </c>
      <c r="W77" s="624">
        <v>163.37200000000001</v>
      </c>
      <c r="X77" s="618">
        <v>143.23099999999999</v>
      </c>
      <c r="Y77" s="624">
        <f t="shared" ref="Y77:Y82" si="9">W77-BF77</f>
        <v>82.882000000000019</v>
      </c>
      <c r="Z77" s="618">
        <f t="shared" ref="Z77:Z82" si="10">X77-BG77</f>
        <v>80.486999999999995</v>
      </c>
      <c r="AA77" s="624">
        <v>6.6000000000000003E-2</v>
      </c>
      <c r="AB77" s="618">
        <v>6.7000000000000004E-2</v>
      </c>
      <c r="AC77" s="624">
        <f t="shared" ref="AC77:AC82" si="11">AA77-BJ77</f>
        <v>5.6000000000000001E-2</v>
      </c>
      <c r="AD77" s="618">
        <f t="shared" ref="AD77:AD82" si="12">AB77-BK77</f>
        <v>8.3000000000000004E-2</v>
      </c>
      <c r="AE77" s="624">
        <v>6748.7669999999998</v>
      </c>
      <c r="AF77" s="618">
        <v>6370.3389999999999</v>
      </c>
      <c r="AG77" s="624">
        <f t="shared" ref="AG77:AG82" si="13">AE77-BN77</f>
        <v>3375.6299999999997</v>
      </c>
      <c r="AH77" s="618">
        <f t="shared" ref="AH77:AH82" si="14">AF77-BO77</f>
        <v>3230.4349999999999</v>
      </c>
      <c r="AI77" s="154"/>
      <c r="AJ77" s="168" t="s">
        <v>423</v>
      </c>
      <c r="AK77" s="169">
        <v>0</v>
      </c>
      <c r="AL77" s="624">
        <v>4.3999999999999997E-2</v>
      </c>
      <c r="AM77" s="618">
        <v>0.43099999999999999</v>
      </c>
      <c r="AN77" s="624"/>
      <c r="AO77" s="618"/>
      <c r="AP77" s="624">
        <v>245.983</v>
      </c>
      <c r="AQ77" s="618">
        <v>271.339</v>
      </c>
      <c r="AR77" s="624"/>
      <c r="AS77" s="618"/>
      <c r="AT77" s="624">
        <v>2078.5250000000001</v>
      </c>
      <c r="AU77" s="618">
        <v>2068.2280000000001</v>
      </c>
      <c r="AV77" s="624"/>
      <c r="AW77" s="618"/>
      <c r="AX77" s="624">
        <v>968.08500000000004</v>
      </c>
      <c r="AY77" s="618">
        <v>737.178</v>
      </c>
      <c r="AZ77" s="624"/>
      <c r="BA77" s="618"/>
      <c r="BB77" s="624">
        <v>0</v>
      </c>
      <c r="BC77" s="618">
        <v>0</v>
      </c>
      <c r="BD77" s="624"/>
      <c r="BE77" s="618"/>
      <c r="BF77" s="624">
        <v>80.489999999999995</v>
      </c>
      <c r="BG77" s="618">
        <v>62.744</v>
      </c>
      <c r="BH77" s="624"/>
      <c r="BI77" s="618"/>
      <c r="BJ77" s="624">
        <v>0.01</v>
      </c>
      <c r="BK77" s="618">
        <v>-1.6E-2</v>
      </c>
      <c r="BL77" s="624"/>
      <c r="BM77" s="618"/>
      <c r="BN77" s="624">
        <v>3373.1370000000002</v>
      </c>
      <c r="BO77" s="618">
        <v>3139.904</v>
      </c>
      <c r="BP77" s="624"/>
      <c r="BQ77" s="618"/>
      <c r="BR77" s="154"/>
      <c r="BS77" s="154"/>
      <c r="BT77" s="154"/>
      <c r="BU77" s="154"/>
      <c r="BV77" s="154"/>
      <c r="BW77" s="154"/>
      <c r="BX77" s="154"/>
      <c r="BY77" s="154"/>
      <c r="BZ77" s="154"/>
      <c r="CA77" s="154"/>
      <c r="CB77" s="154"/>
      <c r="CC77" s="154"/>
      <c r="CD77" s="154"/>
      <c r="CE77" s="154"/>
      <c r="CF77" s="154"/>
      <c r="CG77" s="154"/>
      <c r="CH77" s="154"/>
      <c r="CI77" s="154"/>
      <c r="CJ77" s="154"/>
      <c r="CK77" s="154"/>
      <c r="CL77" s="154"/>
      <c r="CM77" s="154"/>
      <c r="CN77" s="154"/>
      <c r="CO77" s="154"/>
      <c r="CP77" s="154"/>
      <c r="CQ77" s="154"/>
      <c r="CR77" s="154"/>
      <c r="CS77" s="154"/>
      <c r="CT77" s="154"/>
      <c r="CU77" s="154"/>
      <c r="CV77" s="154"/>
      <c r="CW77" s="154"/>
      <c r="CX77" s="154"/>
      <c r="CY77" s="154"/>
      <c r="CZ77" s="154"/>
      <c r="DA77" s="154"/>
      <c r="DB77" s="154"/>
      <c r="DC77" s="154"/>
      <c r="DD77" s="154"/>
      <c r="DE77" s="154"/>
      <c r="DF77" s="154"/>
      <c r="DG77" s="154"/>
      <c r="DH77" s="154"/>
      <c r="DI77" s="154"/>
      <c r="DJ77" s="154"/>
      <c r="DK77" s="154"/>
      <c r="DL77" s="154"/>
      <c r="DM77" s="154"/>
      <c r="DN77" s="154"/>
      <c r="DO77" s="154"/>
      <c r="DP77" s="154"/>
      <c r="DQ77" s="154"/>
      <c r="DR77" s="154"/>
      <c r="DS77" s="154"/>
      <c r="DT77" s="154"/>
      <c r="DU77" s="154"/>
      <c r="DV77" s="154"/>
      <c r="DW77" s="154"/>
      <c r="DX77" s="154"/>
      <c r="DY77" s="154"/>
      <c r="DZ77" s="154"/>
      <c r="EA77" s="154"/>
      <c r="EB77" s="154"/>
      <c r="EC77" s="154"/>
      <c r="ED77" s="154"/>
      <c r="EE77" s="154"/>
      <c r="EF77" s="154"/>
      <c r="EG77" s="154"/>
      <c r="EH77" s="154"/>
      <c r="EI77" s="154"/>
      <c r="EJ77" s="154"/>
      <c r="EK77" s="154"/>
      <c r="EL77" s="154"/>
      <c r="EM77" s="154"/>
      <c r="EN77" s="154"/>
      <c r="EO77" s="154"/>
      <c r="EP77" s="154"/>
      <c r="EQ77" s="154"/>
      <c r="ER77" s="154"/>
      <c r="ES77" s="154"/>
      <c r="ET77" s="154"/>
      <c r="EU77" s="154"/>
      <c r="EV77" s="154"/>
      <c r="EW77" s="154"/>
      <c r="EX77" s="154"/>
      <c r="EY77" s="154"/>
      <c r="EZ77" s="154"/>
      <c r="FA77" s="154"/>
      <c r="FB77" s="154"/>
      <c r="FC77" s="154"/>
      <c r="FD77" s="154"/>
      <c r="FE77" s="154"/>
      <c r="FF77" s="154"/>
      <c r="FG77" s="154"/>
      <c r="FH77" s="154"/>
      <c r="FI77" s="154"/>
      <c r="FJ77" s="154"/>
      <c r="FK77" s="154"/>
      <c r="FL77" s="154"/>
      <c r="FM77" s="154"/>
      <c r="FN77" s="154"/>
      <c r="FO77" s="154"/>
      <c r="FP77" s="154"/>
      <c r="FQ77" s="154"/>
      <c r="FR77" s="154"/>
      <c r="FS77" s="154"/>
      <c r="FT77" s="154"/>
      <c r="FU77" s="154"/>
      <c r="FV77" s="154"/>
      <c r="FW77" s="154"/>
      <c r="FX77" s="154"/>
      <c r="FY77" s="154"/>
      <c r="FZ77" s="154"/>
      <c r="GA77" s="154"/>
      <c r="GB77" s="154"/>
      <c r="GC77" s="154"/>
      <c r="GD77" s="154"/>
      <c r="GE77" s="154"/>
      <c r="GF77" s="154"/>
      <c r="GG77" s="154"/>
    </row>
    <row r="78" spans="1:189">
      <c r="A78" s="174"/>
      <c r="B78" s="175" t="s">
        <v>70</v>
      </c>
      <c r="C78" s="626">
        <v>0</v>
      </c>
      <c r="D78" s="619">
        <v>0.36699999999999999</v>
      </c>
      <c r="E78" s="626">
        <f t="shared" si="0"/>
        <v>0</v>
      </c>
      <c r="F78" s="619">
        <f t="shared" si="0"/>
        <v>-5.7999999999999996E-2</v>
      </c>
      <c r="G78" s="626">
        <v>628.52200000000005</v>
      </c>
      <c r="H78" s="619">
        <v>552.19200000000001</v>
      </c>
      <c r="I78" s="626">
        <f t="shared" si="1"/>
        <v>379.09500000000003</v>
      </c>
      <c r="J78" s="619">
        <f t="shared" si="2"/>
        <v>287.20499999999998</v>
      </c>
      <c r="K78" s="626">
        <v>3469.6860000000001</v>
      </c>
      <c r="L78" s="619">
        <v>3504.5569999999998</v>
      </c>
      <c r="M78" s="626">
        <f t="shared" si="3"/>
        <v>1677.2800000000002</v>
      </c>
      <c r="N78" s="619">
        <f t="shared" si="4"/>
        <v>1755.7869999999998</v>
      </c>
      <c r="O78" s="626">
        <v>1938.9639999999999</v>
      </c>
      <c r="P78" s="619">
        <v>1559.6849999999999</v>
      </c>
      <c r="Q78" s="626">
        <f t="shared" si="5"/>
        <v>978.85899999999992</v>
      </c>
      <c r="R78" s="619">
        <f t="shared" si="6"/>
        <v>833.70399999999995</v>
      </c>
      <c r="S78" s="763">
        <v>0</v>
      </c>
      <c r="T78" s="619">
        <v>0</v>
      </c>
      <c r="U78" s="626">
        <f t="shared" si="7"/>
        <v>0</v>
      </c>
      <c r="V78" s="619">
        <f t="shared" si="8"/>
        <v>0</v>
      </c>
      <c r="W78" s="626">
        <v>163.28200000000001</v>
      </c>
      <c r="X78" s="619">
        <v>143.16200000000001</v>
      </c>
      <c r="Y78" s="626">
        <f t="shared" si="9"/>
        <v>82.87700000000001</v>
      </c>
      <c r="Z78" s="619">
        <f t="shared" si="10"/>
        <v>80.466000000000008</v>
      </c>
      <c r="AA78" s="626">
        <v>0</v>
      </c>
      <c r="AB78" s="619">
        <v>0</v>
      </c>
      <c r="AC78" s="626">
        <f t="shared" si="11"/>
        <v>0</v>
      </c>
      <c r="AD78" s="619">
        <f t="shared" si="12"/>
        <v>0</v>
      </c>
      <c r="AE78" s="626">
        <v>6200.4539999999997</v>
      </c>
      <c r="AF78" s="619">
        <v>5759.9629999999997</v>
      </c>
      <c r="AG78" s="626">
        <f t="shared" si="13"/>
        <v>3118.1109999999999</v>
      </c>
      <c r="AH78" s="619">
        <f t="shared" si="14"/>
        <v>2957.1039999999998</v>
      </c>
      <c r="AJ78" s="174">
        <v>0</v>
      </c>
      <c r="AK78" s="175" t="s">
        <v>70</v>
      </c>
      <c r="AL78" s="626">
        <v>0</v>
      </c>
      <c r="AM78" s="619">
        <v>0.42499999999999999</v>
      </c>
      <c r="AN78" s="626"/>
      <c r="AO78" s="619"/>
      <c r="AP78" s="626">
        <v>249.42699999999999</v>
      </c>
      <c r="AQ78" s="619">
        <v>264.98700000000002</v>
      </c>
      <c r="AR78" s="626"/>
      <c r="AS78" s="619"/>
      <c r="AT78" s="626">
        <v>1792.4059999999999</v>
      </c>
      <c r="AU78" s="619">
        <v>1748.77</v>
      </c>
      <c r="AV78" s="626"/>
      <c r="AW78" s="619"/>
      <c r="AX78" s="626">
        <v>960.10500000000002</v>
      </c>
      <c r="AY78" s="619">
        <v>725.98099999999999</v>
      </c>
      <c r="AZ78" s="626"/>
      <c r="BA78" s="619"/>
      <c r="BB78" s="626">
        <v>0</v>
      </c>
      <c r="BC78" s="619">
        <v>0</v>
      </c>
      <c r="BD78" s="626"/>
      <c r="BE78" s="619"/>
      <c r="BF78" s="626">
        <v>80.405000000000001</v>
      </c>
      <c r="BG78" s="619">
        <v>62.695999999999998</v>
      </c>
      <c r="BH78" s="626"/>
      <c r="BI78" s="619"/>
      <c r="BJ78" s="626">
        <v>0</v>
      </c>
      <c r="BK78" s="619">
        <v>0</v>
      </c>
      <c r="BL78" s="626"/>
      <c r="BM78" s="619"/>
      <c r="BN78" s="626">
        <v>3082.3429999999998</v>
      </c>
      <c r="BO78" s="619">
        <v>2802.8589999999999</v>
      </c>
      <c r="BP78" s="626"/>
      <c r="BQ78" s="619"/>
      <c r="FT78" s="88"/>
      <c r="FU78" s="88"/>
      <c r="FV78" s="88"/>
      <c r="FW78" s="88"/>
      <c r="FX78" s="88"/>
      <c r="FY78" s="88"/>
      <c r="FZ78" s="88"/>
      <c r="GA78" s="88"/>
      <c r="GB78" s="88"/>
      <c r="GC78" s="88"/>
      <c r="GD78" s="88"/>
      <c r="GE78" s="88"/>
      <c r="GF78" s="88"/>
      <c r="GG78" s="88"/>
    </row>
    <row r="79" spans="1:189">
      <c r="A79" s="170"/>
      <c r="B79" s="171" t="s">
        <v>424</v>
      </c>
      <c r="C79" s="615">
        <v>0</v>
      </c>
      <c r="D79" s="619">
        <v>0</v>
      </c>
      <c r="E79" s="615">
        <f t="shared" si="0"/>
        <v>0</v>
      </c>
      <c r="F79" s="619">
        <f t="shared" si="0"/>
        <v>0</v>
      </c>
      <c r="G79" s="615">
        <v>606.39099999999996</v>
      </c>
      <c r="H79" s="619">
        <v>530.83600000000001</v>
      </c>
      <c r="I79" s="615">
        <f t="shared" si="1"/>
        <v>364.38599999999997</v>
      </c>
      <c r="J79" s="619">
        <f t="shared" si="2"/>
        <v>275.20000000000005</v>
      </c>
      <c r="K79" s="615">
        <v>2968.5039999999999</v>
      </c>
      <c r="L79" s="619">
        <v>3020.252</v>
      </c>
      <c r="M79" s="615">
        <f t="shared" si="3"/>
        <v>1430.9959999999999</v>
      </c>
      <c r="N79" s="619">
        <f t="shared" si="4"/>
        <v>1515.2849999999999</v>
      </c>
      <c r="O79" s="615">
        <v>1421.0419999999999</v>
      </c>
      <c r="P79" s="619">
        <v>1130.829</v>
      </c>
      <c r="Q79" s="615">
        <f t="shared" si="5"/>
        <v>716.27299999999991</v>
      </c>
      <c r="R79" s="619">
        <f t="shared" si="6"/>
        <v>607.08799999999997</v>
      </c>
      <c r="S79" s="764">
        <v>0</v>
      </c>
      <c r="T79" s="619">
        <v>0</v>
      </c>
      <c r="U79" s="615">
        <f t="shared" si="7"/>
        <v>0</v>
      </c>
      <c r="V79" s="619">
        <f t="shared" si="8"/>
        <v>0</v>
      </c>
      <c r="W79" s="615">
        <v>163.17500000000001</v>
      </c>
      <c r="X79" s="619">
        <v>141.19300000000001</v>
      </c>
      <c r="Y79" s="615">
        <f t="shared" si="9"/>
        <v>82.824000000000012</v>
      </c>
      <c r="Z79" s="619">
        <f t="shared" si="10"/>
        <v>79.483000000000004</v>
      </c>
      <c r="AA79" s="615">
        <v>0</v>
      </c>
      <c r="AB79" s="619">
        <v>0</v>
      </c>
      <c r="AC79" s="615">
        <f t="shared" si="11"/>
        <v>0</v>
      </c>
      <c r="AD79" s="619">
        <f t="shared" si="12"/>
        <v>0</v>
      </c>
      <c r="AE79" s="615">
        <v>5159.1120000000001</v>
      </c>
      <c r="AF79" s="619">
        <v>4823.1099999999997</v>
      </c>
      <c r="AG79" s="615">
        <f t="shared" si="13"/>
        <v>2594.4790000000003</v>
      </c>
      <c r="AH79" s="619">
        <f t="shared" si="14"/>
        <v>2477.0559999999996</v>
      </c>
      <c r="AJ79" s="170">
        <v>0</v>
      </c>
      <c r="AK79" s="171" t="s">
        <v>424</v>
      </c>
      <c r="AL79" s="615">
        <v>0</v>
      </c>
      <c r="AM79" s="619">
        <v>0</v>
      </c>
      <c r="AN79" s="615"/>
      <c r="AO79" s="619"/>
      <c r="AP79" s="615">
        <v>242.005</v>
      </c>
      <c r="AQ79" s="619">
        <v>255.636</v>
      </c>
      <c r="AR79" s="615"/>
      <c r="AS79" s="619"/>
      <c r="AT79" s="615">
        <v>1537.508</v>
      </c>
      <c r="AU79" s="619">
        <v>1504.9670000000001</v>
      </c>
      <c r="AV79" s="615"/>
      <c r="AW79" s="619"/>
      <c r="AX79" s="615">
        <v>704.76900000000001</v>
      </c>
      <c r="AY79" s="619">
        <v>523.74099999999999</v>
      </c>
      <c r="AZ79" s="615"/>
      <c r="BA79" s="619"/>
      <c r="BB79" s="615">
        <v>0</v>
      </c>
      <c r="BC79" s="619">
        <v>0</v>
      </c>
      <c r="BD79" s="615"/>
      <c r="BE79" s="619"/>
      <c r="BF79" s="615">
        <v>80.350999999999999</v>
      </c>
      <c r="BG79" s="619">
        <v>61.71</v>
      </c>
      <c r="BH79" s="615"/>
      <c r="BI79" s="619"/>
      <c r="BJ79" s="615">
        <v>0</v>
      </c>
      <c r="BK79" s="619">
        <v>0</v>
      </c>
      <c r="BL79" s="615"/>
      <c r="BM79" s="619"/>
      <c r="BN79" s="615">
        <v>2564.6329999999998</v>
      </c>
      <c r="BO79" s="619">
        <v>2346.0540000000001</v>
      </c>
      <c r="BP79" s="615"/>
      <c r="BQ79" s="619"/>
      <c r="FT79" s="88"/>
      <c r="FU79" s="88"/>
      <c r="FV79" s="88"/>
      <c r="FW79" s="88"/>
      <c r="FX79" s="88"/>
      <c r="FY79" s="88"/>
      <c r="FZ79" s="88"/>
      <c r="GA79" s="88"/>
      <c r="GB79" s="88"/>
      <c r="GC79" s="88"/>
      <c r="GD79" s="88"/>
      <c r="GE79" s="88"/>
      <c r="GF79" s="88"/>
      <c r="GG79" s="88"/>
    </row>
    <row r="80" spans="1:189">
      <c r="A80" s="170"/>
      <c r="B80" s="171" t="s">
        <v>425</v>
      </c>
      <c r="C80" s="615">
        <v>0</v>
      </c>
      <c r="D80" s="619">
        <v>0</v>
      </c>
      <c r="E80" s="615">
        <f t="shared" si="0"/>
        <v>0</v>
      </c>
      <c r="F80" s="619">
        <f t="shared" si="0"/>
        <v>0</v>
      </c>
      <c r="G80" s="615">
        <v>0.28799999999999998</v>
      </c>
      <c r="H80" s="619">
        <v>1.8580000000000001</v>
      </c>
      <c r="I80" s="615">
        <f t="shared" si="1"/>
        <v>4.5999999999999985E-2</v>
      </c>
      <c r="J80" s="619">
        <f t="shared" si="2"/>
        <v>0.80800000000000005</v>
      </c>
      <c r="K80" s="615">
        <v>0.158</v>
      </c>
      <c r="L80" s="619">
        <v>0.26300000000000001</v>
      </c>
      <c r="M80" s="615">
        <f t="shared" si="3"/>
        <v>0.13100000000000001</v>
      </c>
      <c r="N80" s="619">
        <f t="shared" si="4"/>
        <v>0.192</v>
      </c>
      <c r="O80" s="615">
        <v>10.486000000000001</v>
      </c>
      <c r="P80" s="619">
        <v>9.0229999999999997</v>
      </c>
      <c r="Q80" s="615">
        <f t="shared" si="5"/>
        <v>5.5830000000000011</v>
      </c>
      <c r="R80" s="619">
        <f t="shared" si="6"/>
        <v>4.5859999999999994</v>
      </c>
      <c r="S80" s="764">
        <v>0</v>
      </c>
      <c r="T80" s="619">
        <v>0</v>
      </c>
      <c r="U80" s="615">
        <f t="shared" si="7"/>
        <v>0</v>
      </c>
      <c r="V80" s="619">
        <f t="shared" si="8"/>
        <v>0</v>
      </c>
      <c r="W80" s="615">
        <v>1.2E-2</v>
      </c>
      <c r="X80" s="619">
        <v>7.0000000000000001E-3</v>
      </c>
      <c r="Y80" s="615">
        <f t="shared" si="9"/>
        <v>4.0000000000000001E-3</v>
      </c>
      <c r="Z80" s="619">
        <f t="shared" si="10"/>
        <v>1E-3</v>
      </c>
      <c r="AA80" s="615">
        <v>0</v>
      </c>
      <c r="AB80" s="619">
        <v>0</v>
      </c>
      <c r="AC80" s="615">
        <f t="shared" si="11"/>
        <v>0</v>
      </c>
      <c r="AD80" s="619">
        <f t="shared" si="12"/>
        <v>0</v>
      </c>
      <c r="AE80" s="615">
        <v>10.944000000000001</v>
      </c>
      <c r="AF80" s="619">
        <v>11.151</v>
      </c>
      <c r="AG80" s="615">
        <f t="shared" si="13"/>
        <v>5.7640000000000011</v>
      </c>
      <c r="AH80" s="619">
        <f t="shared" si="14"/>
        <v>5.5869999999999997</v>
      </c>
      <c r="AJ80" s="170">
        <v>0</v>
      </c>
      <c r="AK80" s="171" t="s">
        <v>425</v>
      </c>
      <c r="AL80" s="615">
        <v>0</v>
      </c>
      <c r="AM80" s="619">
        <v>0</v>
      </c>
      <c r="AN80" s="615"/>
      <c r="AO80" s="619"/>
      <c r="AP80" s="615">
        <v>0.24199999999999999</v>
      </c>
      <c r="AQ80" s="619">
        <v>1.05</v>
      </c>
      <c r="AR80" s="615"/>
      <c r="AS80" s="619"/>
      <c r="AT80" s="615">
        <v>2.7E-2</v>
      </c>
      <c r="AU80" s="619">
        <v>7.0999999999999994E-2</v>
      </c>
      <c r="AV80" s="615"/>
      <c r="AW80" s="619"/>
      <c r="AX80" s="615">
        <v>4.9029999999999996</v>
      </c>
      <c r="AY80" s="619">
        <v>4.4370000000000003</v>
      </c>
      <c r="AZ80" s="615"/>
      <c r="BA80" s="619"/>
      <c r="BB80" s="615">
        <v>0</v>
      </c>
      <c r="BC80" s="619">
        <v>0</v>
      </c>
      <c r="BD80" s="615"/>
      <c r="BE80" s="619"/>
      <c r="BF80" s="615">
        <v>8.0000000000000002E-3</v>
      </c>
      <c r="BG80" s="619">
        <v>6.0000000000000001E-3</v>
      </c>
      <c r="BH80" s="615"/>
      <c r="BI80" s="619"/>
      <c r="BJ80" s="615">
        <v>0</v>
      </c>
      <c r="BK80" s="619">
        <v>0</v>
      </c>
      <c r="BL80" s="615"/>
      <c r="BM80" s="619"/>
      <c r="BN80" s="615">
        <v>5.18</v>
      </c>
      <c r="BO80" s="619">
        <v>5.5640000000000001</v>
      </c>
      <c r="BP80" s="615"/>
      <c r="BQ80" s="619"/>
      <c r="FT80" s="88"/>
      <c r="FU80" s="88"/>
      <c r="FV80" s="88"/>
      <c r="FW80" s="88"/>
      <c r="FX80" s="88"/>
      <c r="FY80" s="88"/>
      <c r="FZ80" s="88"/>
      <c r="GA80" s="88"/>
      <c r="GB80" s="88"/>
      <c r="GC80" s="88"/>
      <c r="GD80" s="88"/>
      <c r="GE80" s="88"/>
      <c r="GF80" s="88"/>
      <c r="GG80" s="88"/>
    </row>
    <row r="81" spans="1:189">
      <c r="A81" s="170"/>
      <c r="B81" s="171" t="s">
        <v>426</v>
      </c>
      <c r="C81" s="626">
        <v>0</v>
      </c>
      <c r="D81" s="619">
        <v>0.36699999999999999</v>
      </c>
      <c r="E81" s="626">
        <f t="shared" si="0"/>
        <v>0</v>
      </c>
      <c r="F81" s="619">
        <f t="shared" si="0"/>
        <v>-5.7999999999999996E-2</v>
      </c>
      <c r="G81" s="626">
        <v>21.843</v>
      </c>
      <c r="H81" s="619">
        <v>19.498000000000001</v>
      </c>
      <c r="I81" s="626">
        <f t="shared" si="1"/>
        <v>14.663</v>
      </c>
      <c r="J81" s="619">
        <f t="shared" si="2"/>
        <v>11.197000000000001</v>
      </c>
      <c r="K81" s="626">
        <v>501.024</v>
      </c>
      <c r="L81" s="619">
        <v>484.04199999999997</v>
      </c>
      <c r="M81" s="626">
        <f t="shared" si="3"/>
        <v>246.15299999999999</v>
      </c>
      <c r="N81" s="619">
        <f t="shared" si="4"/>
        <v>240.30999999999997</v>
      </c>
      <c r="O81" s="626">
        <v>507.43599999999998</v>
      </c>
      <c r="P81" s="619">
        <v>419.83300000000003</v>
      </c>
      <c r="Q81" s="626">
        <f t="shared" si="5"/>
        <v>257.00299999999999</v>
      </c>
      <c r="R81" s="619">
        <f t="shared" si="6"/>
        <v>222.03000000000003</v>
      </c>
      <c r="S81" s="763">
        <v>0</v>
      </c>
      <c r="T81" s="619">
        <v>0</v>
      </c>
      <c r="U81" s="626">
        <f t="shared" si="7"/>
        <v>0</v>
      </c>
      <c r="V81" s="619">
        <f t="shared" si="8"/>
        <v>0</v>
      </c>
      <c r="W81" s="626">
        <v>9.5000000000000001E-2</v>
      </c>
      <c r="X81" s="619">
        <v>1.962</v>
      </c>
      <c r="Y81" s="626">
        <f t="shared" si="9"/>
        <v>4.9000000000000002E-2</v>
      </c>
      <c r="Z81" s="619">
        <f t="shared" si="10"/>
        <v>0.98199999999999998</v>
      </c>
      <c r="AA81" s="626">
        <v>0</v>
      </c>
      <c r="AB81" s="619">
        <v>0</v>
      </c>
      <c r="AC81" s="626">
        <f t="shared" si="11"/>
        <v>0</v>
      </c>
      <c r="AD81" s="619">
        <f t="shared" si="12"/>
        <v>0</v>
      </c>
      <c r="AE81" s="626">
        <v>1030.3979999999999</v>
      </c>
      <c r="AF81" s="619">
        <v>925.702</v>
      </c>
      <c r="AG81" s="626">
        <f t="shared" si="13"/>
        <v>517.86799999999994</v>
      </c>
      <c r="AH81" s="619">
        <f t="shared" si="14"/>
        <v>474.46100000000001</v>
      </c>
      <c r="AJ81" s="170">
        <v>0</v>
      </c>
      <c r="AK81" s="171" t="s">
        <v>426</v>
      </c>
      <c r="AL81" s="626">
        <v>0</v>
      </c>
      <c r="AM81" s="619">
        <v>0.42499999999999999</v>
      </c>
      <c r="AN81" s="626"/>
      <c r="AO81" s="619"/>
      <c r="AP81" s="626">
        <v>7.18</v>
      </c>
      <c r="AQ81" s="619">
        <v>8.3010000000000002</v>
      </c>
      <c r="AR81" s="626"/>
      <c r="AS81" s="619"/>
      <c r="AT81" s="626">
        <v>254.87100000000001</v>
      </c>
      <c r="AU81" s="619">
        <v>243.732</v>
      </c>
      <c r="AV81" s="626"/>
      <c r="AW81" s="619"/>
      <c r="AX81" s="626">
        <v>250.43299999999999</v>
      </c>
      <c r="AY81" s="619">
        <v>197.803</v>
      </c>
      <c r="AZ81" s="626"/>
      <c r="BA81" s="619"/>
      <c r="BB81" s="626">
        <v>0</v>
      </c>
      <c r="BC81" s="619">
        <v>0</v>
      </c>
      <c r="BD81" s="626"/>
      <c r="BE81" s="619"/>
      <c r="BF81" s="626">
        <v>4.5999999999999999E-2</v>
      </c>
      <c r="BG81" s="619">
        <v>0.98</v>
      </c>
      <c r="BH81" s="626"/>
      <c r="BI81" s="619"/>
      <c r="BJ81" s="626">
        <v>0</v>
      </c>
      <c r="BK81" s="619">
        <v>0</v>
      </c>
      <c r="BL81" s="626"/>
      <c r="BM81" s="619"/>
      <c r="BN81" s="626">
        <v>512.53</v>
      </c>
      <c r="BO81" s="619">
        <v>451.24099999999999</v>
      </c>
      <c r="BP81" s="626"/>
      <c r="BQ81" s="619"/>
      <c r="FT81" s="88"/>
      <c r="FU81" s="88"/>
      <c r="FV81" s="88"/>
      <c r="FW81" s="88"/>
      <c r="FX81" s="88"/>
      <c r="FY81" s="88"/>
      <c r="FZ81" s="88"/>
      <c r="GA81" s="88"/>
      <c r="GB81" s="88"/>
      <c r="GC81" s="88"/>
      <c r="GD81" s="88"/>
      <c r="GE81" s="88"/>
      <c r="GF81" s="88"/>
      <c r="GG81" s="88"/>
    </row>
    <row r="82" spans="1:189">
      <c r="A82" s="170"/>
      <c r="B82" s="171" t="s">
        <v>71</v>
      </c>
      <c r="C82" s="615">
        <v>4.4999999999999998E-2</v>
      </c>
      <c r="D82" s="619">
        <v>6.0000000000000001E-3</v>
      </c>
      <c r="E82" s="615">
        <f t="shared" si="0"/>
        <v>1.0000000000000009E-3</v>
      </c>
      <c r="F82" s="619">
        <f t="shared" si="0"/>
        <v>0</v>
      </c>
      <c r="G82" s="615">
        <v>-22.21</v>
      </c>
      <c r="H82" s="619">
        <v>-6.3179999999999996</v>
      </c>
      <c r="I82" s="615">
        <f t="shared" si="1"/>
        <v>-18.766000000000002</v>
      </c>
      <c r="J82" s="619">
        <f t="shared" si="2"/>
        <v>-12.67</v>
      </c>
      <c r="K82" s="615">
        <v>553.11400000000003</v>
      </c>
      <c r="L82" s="619">
        <v>592.70600000000002</v>
      </c>
      <c r="M82" s="615">
        <f t="shared" si="3"/>
        <v>266.995</v>
      </c>
      <c r="N82" s="619">
        <f t="shared" si="4"/>
        <v>273.24799999999999</v>
      </c>
      <c r="O82" s="615">
        <v>17.207999999999998</v>
      </c>
      <c r="P82" s="619">
        <v>23.846</v>
      </c>
      <c r="Q82" s="615">
        <f t="shared" si="5"/>
        <v>9.227999999999998</v>
      </c>
      <c r="R82" s="619">
        <f t="shared" si="6"/>
        <v>12.649000000000001</v>
      </c>
      <c r="S82" s="764">
        <v>0</v>
      </c>
      <c r="T82" s="619">
        <v>0</v>
      </c>
      <c r="U82" s="615">
        <f t="shared" si="7"/>
        <v>0</v>
      </c>
      <c r="V82" s="619">
        <f t="shared" si="8"/>
        <v>0</v>
      </c>
      <c r="W82" s="615">
        <v>0.09</v>
      </c>
      <c r="X82" s="619">
        <v>6.9000000000000006E-2</v>
      </c>
      <c r="Y82" s="615">
        <f t="shared" si="9"/>
        <v>4.9999999999999906E-3</v>
      </c>
      <c r="Z82" s="619">
        <f t="shared" si="10"/>
        <v>2.1000000000000005E-2</v>
      </c>
      <c r="AA82" s="615">
        <v>6.6000000000000003E-2</v>
      </c>
      <c r="AB82" s="619">
        <v>6.7000000000000004E-2</v>
      </c>
      <c r="AC82" s="615">
        <f t="shared" si="11"/>
        <v>5.6000000000000001E-2</v>
      </c>
      <c r="AD82" s="619">
        <f t="shared" si="12"/>
        <v>8.3000000000000004E-2</v>
      </c>
      <c r="AE82" s="615">
        <v>548.31299999999999</v>
      </c>
      <c r="AF82" s="619">
        <v>610.37599999999998</v>
      </c>
      <c r="AG82" s="615">
        <f t="shared" si="13"/>
        <v>257.51900000000001</v>
      </c>
      <c r="AH82" s="619">
        <f t="shared" si="14"/>
        <v>273.33099999999996</v>
      </c>
      <c r="AJ82" s="170">
        <v>0</v>
      </c>
      <c r="AK82" s="171" t="s">
        <v>71</v>
      </c>
      <c r="AL82" s="615">
        <v>4.3999999999999997E-2</v>
      </c>
      <c r="AM82" s="619">
        <v>6.0000000000000001E-3</v>
      </c>
      <c r="AN82" s="615"/>
      <c r="AO82" s="619"/>
      <c r="AP82" s="615">
        <v>-3.444</v>
      </c>
      <c r="AQ82" s="619">
        <v>6.3520000000000003</v>
      </c>
      <c r="AR82" s="615"/>
      <c r="AS82" s="619"/>
      <c r="AT82" s="615">
        <v>286.11900000000003</v>
      </c>
      <c r="AU82" s="619">
        <v>319.45800000000003</v>
      </c>
      <c r="AV82" s="615"/>
      <c r="AW82" s="619"/>
      <c r="AX82" s="615">
        <v>7.98</v>
      </c>
      <c r="AY82" s="619">
        <v>11.196999999999999</v>
      </c>
      <c r="AZ82" s="615"/>
      <c r="BA82" s="619"/>
      <c r="BB82" s="615">
        <v>0</v>
      </c>
      <c r="BC82" s="619">
        <v>0</v>
      </c>
      <c r="BD82" s="615"/>
      <c r="BE82" s="619"/>
      <c r="BF82" s="615">
        <v>8.5000000000000006E-2</v>
      </c>
      <c r="BG82" s="619">
        <v>4.8000000000000001E-2</v>
      </c>
      <c r="BH82" s="615"/>
      <c r="BI82" s="619"/>
      <c r="BJ82" s="615">
        <v>0.01</v>
      </c>
      <c r="BK82" s="619">
        <v>-1.6E-2</v>
      </c>
      <c r="BL82" s="615"/>
      <c r="BM82" s="619"/>
      <c r="BN82" s="615">
        <v>290.79399999999998</v>
      </c>
      <c r="BO82" s="619">
        <v>337.04500000000002</v>
      </c>
      <c r="BP82" s="615"/>
      <c r="BQ82" s="619"/>
      <c r="FT82" s="88"/>
      <c r="FU82" s="88"/>
      <c r="FV82" s="88"/>
      <c r="FW82" s="88"/>
      <c r="FX82" s="88"/>
      <c r="FY82" s="88"/>
      <c r="FZ82" s="88"/>
      <c r="GA82" s="88"/>
      <c r="GB82" s="88"/>
      <c r="GC82" s="88"/>
      <c r="GD82" s="88"/>
      <c r="GE82" s="88"/>
      <c r="GF82" s="88"/>
      <c r="GG82" s="88"/>
    </row>
    <row r="83" spans="1:189">
      <c r="A83" s="179"/>
      <c r="B83" s="179"/>
      <c r="C83" s="179"/>
      <c r="D83" s="179"/>
      <c r="E83" s="179"/>
      <c r="F83" s="179"/>
      <c r="G83" s="179">
        <v>0</v>
      </c>
      <c r="H83" s="179">
        <v>0</v>
      </c>
      <c r="I83" s="179"/>
      <c r="J83" s="179"/>
      <c r="K83" s="179">
        <v>0</v>
      </c>
      <c r="L83" s="742">
        <v>0</v>
      </c>
      <c r="M83" s="179"/>
      <c r="N83" s="179"/>
      <c r="O83" s="179">
        <v>0</v>
      </c>
      <c r="P83" s="179">
        <v>0</v>
      </c>
      <c r="Q83" s="179"/>
      <c r="R83" s="179"/>
      <c r="S83" s="765">
        <v>0</v>
      </c>
      <c r="T83" s="179">
        <v>0</v>
      </c>
      <c r="U83" s="179"/>
      <c r="V83" s="179"/>
      <c r="W83" s="179">
        <v>0</v>
      </c>
      <c r="X83" s="179">
        <v>0</v>
      </c>
      <c r="Y83" s="179"/>
      <c r="Z83" s="179"/>
      <c r="AA83" s="179">
        <v>0</v>
      </c>
      <c r="AB83" s="179">
        <v>0</v>
      </c>
      <c r="AC83" s="179"/>
      <c r="AD83" s="179"/>
      <c r="AE83" s="179">
        <v>0</v>
      </c>
      <c r="AF83" s="179">
        <v>0</v>
      </c>
      <c r="AG83" s="179"/>
      <c r="AH83" s="179"/>
      <c r="AI83" s="179"/>
      <c r="AJ83" s="179">
        <v>0</v>
      </c>
      <c r="AK83" s="179">
        <v>0</v>
      </c>
      <c r="AL83" s="179">
        <v>0</v>
      </c>
      <c r="AM83" s="179">
        <v>0</v>
      </c>
      <c r="AN83" s="179"/>
      <c r="AO83" s="179"/>
      <c r="AP83" s="179">
        <v>0</v>
      </c>
      <c r="AQ83" s="179">
        <v>0</v>
      </c>
      <c r="AR83" s="179"/>
      <c r="AS83" s="179"/>
      <c r="AT83" s="179">
        <v>0</v>
      </c>
      <c r="AU83" s="179">
        <v>0</v>
      </c>
      <c r="AV83" s="179"/>
      <c r="AW83" s="179"/>
      <c r="AX83" s="179">
        <v>0</v>
      </c>
      <c r="AY83" s="179">
        <v>0</v>
      </c>
      <c r="AZ83" s="179"/>
      <c r="BA83" s="179"/>
      <c r="BB83" s="179">
        <v>0</v>
      </c>
      <c r="BC83" s="179">
        <v>0</v>
      </c>
      <c r="BD83" s="179"/>
      <c r="BE83" s="179"/>
      <c r="BF83" s="179">
        <v>0</v>
      </c>
      <c r="BG83" s="179">
        <v>0</v>
      </c>
      <c r="BH83" s="179"/>
      <c r="BI83" s="179"/>
      <c r="BJ83" s="179">
        <v>0</v>
      </c>
      <c r="BK83" s="179">
        <v>0</v>
      </c>
      <c r="BL83" s="179"/>
      <c r="BM83" s="179"/>
      <c r="BN83" s="179">
        <v>0</v>
      </c>
      <c r="BO83" s="179">
        <v>0</v>
      </c>
      <c r="BP83" s="179"/>
      <c r="BQ83" s="179"/>
      <c r="FT83" s="88"/>
      <c r="FU83" s="88"/>
      <c r="FV83" s="88"/>
      <c r="FW83" s="88"/>
      <c r="FX83" s="88"/>
      <c r="FY83" s="88"/>
      <c r="FZ83" s="88"/>
      <c r="GA83" s="88"/>
      <c r="GB83" s="88"/>
      <c r="GC83" s="88"/>
      <c r="GD83" s="88"/>
      <c r="GE83" s="88"/>
      <c r="GF83" s="88"/>
      <c r="GG83" s="88"/>
    </row>
    <row r="84" spans="1:189" s="178" customFormat="1">
      <c r="A84" s="168" t="s">
        <v>427</v>
      </c>
      <c r="B84" s="169"/>
      <c r="C84" s="624">
        <v>0</v>
      </c>
      <c r="D84" s="618">
        <v>-2E-3</v>
      </c>
      <c r="E84" s="624">
        <f t="shared" ref="E84:E88" si="15">C84-AL84</f>
        <v>0</v>
      </c>
      <c r="F84" s="618">
        <f t="shared" ref="F84:F88" si="16">D84-AM84</f>
        <v>1.7000000000000001E-2</v>
      </c>
      <c r="G84" s="624">
        <v>-393.66500000000002</v>
      </c>
      <c r="H84" s="618">
        <v>-417.35300000000001</v>
      </c>
      <c r="I84" s="624">
        <f t="shared" ref="I84:I88" si="17">G84-AP84</f>
        <v>-227.40400000000002</v>
      </c>
      <c r="J84" s="618">
        <f t="shared" ref="J84:J88" si="18">H84-AQ84</f>
        <v>-204.45100000000002</v>
      </c>
      <c r="K84" s="624">
        <v>-2378.5169999999998</v>
      </c>
      <c r="L84" s="618">
        <v>-2452.0070000000001</v>
      </c>
      <c r="M84" s="624">
        <f t="shared" ref="M84:M88" si="19">K84-AT84</f>
        <v>-1165.9399999999998</v>
      </c>
      <c r="N84" s="618">
        <f t="shared" ref="N84:N88" si="20">L84-AU84</f>
        <v>-1226.2170000000001</v>
      </c>
      <c r="O84" s="624">
        <v>-1033.527</v>
      </c>
      <c r="P84" s="618">
        <v>-769.65</v>
      </c>
      <c r="Q84" s="624">
        <f t="shared" ref="Q84:Q88" si="21">O84-AX84</f>
        <v>-521.14700000000005</v>
      </c>
      <c r="R84" s="618">
        <f t="shared" ref="R84:R88" si="22">P84-AY84</f>
        <v>-411.31</v>
      </c>
      <c r="S84" s="762">
        <v>0</v>
      </c>
      <c r="T84" s="618">
        <v>0</v>
      </c>
      <c r="U84" s="624">
        <f t="shared" ref="U84:U88" si="23">S84-BB84</f>
        <v>0</v>
      </c>
      <c r="V84" s="618">
        <f t="shared" ref="V84:V88" si="24">T84-BC84</f>
        <v>0</v>
      </c>
      <c r="W84" s="624">
        <v>-82.707999999999998</v>
      </c>
      <c r="X84" s="618">
        <v>-64.052000000000007</v>
      </c>
      <c r="Y84" s="624">
        <f t="shared" ref="Y84:Y88" si="25">W84-BF84</f>
        <v>-57.906999999999996</v>
      </c>
      <c r="Z84" s="618">
        <f t="shared" ref="Z84:Z88" si="26">X84-BG84</f>
        <v>-51.265000000000008</v>
      </c>
      <c r="AA84" s="624">
        <v>0</v>
      </c>
      <c r="AB84" s="618">
        <v>0</v>
      </c>
      <c r="AC84" s="624">
        <f t="shared" ref="AC84:AC88" si="27">AA84-BJ84</f>
        <v>0</v>
      </c>
      <c r="AD84" s="618">
        <f t="shared" ref="AD84:AD88" si="28">AB84-BK84</f>
        <v>0</v>
      </c>
      <c r="AE84" s="624">
        <v>-3888.4169999999999</v>
      </c>
      <c r="AF84" s="618">
        <v>-3703.0639999999999</v>
      </c>
      <c r="AG84" s="624">
        <f t="shared" ref="AG84:AG88" si="29">AE84-BN84</f>
        <v>-1972.3979999999999</v>
      </c>
      <c r="AH84" s="618">
        <f t="shared" ref="AH84:AH88" si="30">AF84-BO84</f>
        <v>-1893.2259999999999</v>
      </c>
      <c r="AI84" s="154"/>
      <c r="AJ84" s="168" t="s">
        <v>427</v>
      </c>
      <c r="AK84" s="169">
        <v>0</v>
      </c>
      <c r="AL84" s="624">
        <v>0</v>
      </c>
      <c r="AM84" s="618">
        <v>-1.9E-2</v>
      </c>
      <c r="AN84" s="624"/>
      <c r="AO84" s="618"/>
      <c r="AP84" s="624">
        <v>-166.261</v>
      </c>
      <c r="AQ84" s="618">
        <v>-212.90199999999999</v>
      </c>
      <c r="AR84" s="624"/>
      <c r="AS84" s="618"/>
      <c r="AT84" s="624">
        <v>-1212.577</v>
      </c>
      <c r="AU84" s="618">
        <v>-1225.79</v>
      </c>
      <c r="AV84" s="624"/>
      <c r="AW84" s="618"/>
      <c r="AX84" s="624">
        <v>-512.38</v>
      </c>
      <c r="AY84" s="618">
        <v>-358.34</v>
      </c>
      <c r="AZ84" s="624"/>
      <c r="BA84" s="618"/>
      <c r="BB84" s="624">
        <v>0</v>
      </c>
      <c r="BC84" s="618">
        <v>0</v>
      </c>
      <c r="BD84" s="624"/>
      <c r="BE84" s="618"/>
      <c r="BF84" s="624">
        <v>-24.800999999999998</v>
      </c>
      <c r="BG84" s="618">
        <v>-12.787000000000001</v>
      </c>
      <c r="BH84" s="624"/>
      <c r="BI84" s="618"/>
      <c r="BJ84" s="624">
        <v>0</v>
      </c>
      <c r="BK84" s="618">
        <v>0</v>
      </c>
      <c r="BL84" s="624"/>
      <c r="BM84" s="618"/>
      <c r="BN84" s="624">
        <v>-1916.019</v>
      </c>
      <c r="BO84" s="618">
        <v>-1809.838</v>
      </c>
      <c r="BP84" s="624"/>
      <c r="BQ84" s="618"/>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c r="CV84" s="154"/>
      <c r="CW84" s="154"/>
      <c r="CX84" s="154"/>
      <c r="CY84" s="154"/>
      <c r="CZ84" s="154"/>
      <c r="DA84" s="154"/>
      <c r="DB84" s="154"/>
      <c r="DC84" s="154"/>
      <c r="DD84" s="154"/>
      <c r="DE84" s="154"/>
      <c r="DF84" s="154"/>
      <c r="DG84" s="154"/>
      <c r="DH84" s="154"/>
      <c r="DI84" s="154"/>
      <c r="DJ84" s="154"/>
      <c r="DK84" s="154"/>
      <c r="DL84" s="154"/>
      <c r="DM84" s="154"/>
      <c r="DN84" s="154"/>
      <c r="DO84" s="154"/>
      <c r="DP84" s="154"/>
      <c r="DQ84" s="154"/>
      <c r="DR84" s="154"/>
      <c r="DS84" s="154"/>
      <c r="DT84" s="154"/>
      <c r="DU84" s="154"/>
      <c r="DV84" s="154"/>
      <c r="DW84" s="154"/>
      <c r="DX84" s="154"/>
      <c r="DY84" s="154"/>
      <c r="DZ84" s="154"/>
      <c r="EA84" s="154"/>
      <c r="EB84" s="154"/>
      <c r="EC84" s="154"/>
      <c r="ED84" s="154"/>
      <c r="EE84" s="154"/>
      <c r="EF84" s="154"/>
      <c r="EG84" s="154"/>
      <c r="EH84" s="154"/>
      <c r="EI84" s="154"/>
      <c r="EJ84" s="154"/>
      <c r="EK84" s="154"/>
      <c r="EL84" s="154"/>
      <c r="EM84" s="154"/>
      <c r="EN84" s="154"/>
      <c r="EO84" s="154"/>
      <c r="EP84" s="154"/>
      <c r="EQ84" s="154"/>
      <c r="ER84" s="154"/>
      <c r="ES84" s="154"/>
      <c r="ET84" s="154"/>
      <c r="EU84" s="154"/>
      <c r="EV84" s="154"/>
      <c r="EW84" s="154"/>
      <c r="EX84" s="154"/>
      <c r="EY84" s="154"/>
      <c r="EZ84" s="154"/>
      <c r="FA84" s="154"/>
      <c r="FB84" s="154"/>
      <c r="FC84" s="154"/>
      <c r="FD84" s="154"/>
      <c r="FE84" s="154"/>
      <c r="FF84" s="154"/>
      <c r="FG84" s="154"/>
      <c r="FH84" s="154"/>
      <c r="FI84" s="154"/>
      <c r="FJ84" s="154"/>
      <c r="FK84" s="154"/>
      <c r="FL84" s="154"/>
      <c r="FM84" s="154"/>
      <c r="FN84" s="154"/>
      <c r="FO84" s="154"/>
      <c r="FP84" s="154"/>
      <c r="FQ84" s="154"/>
      <c r="FR84" s="154"/>
      <c r="FS84" s="154"/>
      <c r="FT84" s="154"/>
      <c r="FU84" s="154"/>
      <c r="FV84" s="154"/>
      <c r="FW84" s="154"/>
      <c r="FX84" s="154"/>
      <c r="FY84" s="154"/>
      <c r="FZ84" s="154"/>
      <c r="GA84" s="154"/>
      <c r="GB84" s="154"/>
      <c r="GC84" s="154"/>
      <c r="GD84" s="154"/>
      <c r="GE84" s="154"/>
      <c r="GF84" s="154"/>
      <c r="GG84" s="154"/>
    </row>
    <row r="85" spans="1:189">
      <c r="A85" s="174"/>
      <c r="B85" s="175" t="s">
        <v>428</v>
      </c>
      <c r="C85" s="615">
        <v>0</v>
      </c>
      <c r="D85" s="619">
        <v>0</v>
      </c>
      <c r="E85" s="615">
        <f t="shared" si="15"/>
        <v>0</v>
      </c>
      <c r="F85" s="619">
        <f t="shared" si="16"/>
        <v>0</v>
      </c>
      <c r="G85" s="615">
        <v>-346.42500000000001</v>
      </c>
      <c r="H85" s="619">
        <v>-365.47800000000001</v>
      </c>
      <c r="I85" s="615">
        <f t="shared" si="17"/>
        <v>-203.09300000000002</v>
      </c>
      <c r="J85" s="619">
        <f t="shared" si="18"/>
        <v>-184.351</v>
      </c>
      <c r="K85" s="615">
        <v>-1457.894</v>
      </c>
      <c r="L85" s="619">
        <v>-1577.172</v>
      </c>
      <c r="M85" s="615">
        <f t="shared" si="19"/>
        <v>-700.86599999999999</v>
      </c>
      <c r="N85" s="619">
        <f t="shared" si="20"/>
        <v>-799.85900000000004</v>
      </c>
      <c r="O85" s="615">
        <v>-723.86199999999997</v>
      </c>
      <c r="P85" s="619">
        <v>-516.726</v>
      </c>
      <c r="Q85" s="615">
        <f t="shared" si="21"/>
        <v>-368.69899999999996</v>
      </c>
      <c r="R85" s="619">
        <f t="shared" si="22"/>
        <v>-276.553</v>
      </c>
      <c r="S85" s="764">
        <v>0</v>
      </c>
      <c r="T85" s="619">
        <v>0</v>
      </c>
      <c r="U85" s="615">
        <f t="shared" si="23"/>
        <v>0</v>
      </c>
      <c r="V85" s="619">
        <f t="shared" si="24"/>
        <v>0</v>
      </c>
      <c r="W85" s="615">
        <v>-70.034999999999997</v>
      </c>
      <c r="X85" s="619">
        <v>-53.936</v>
      </c>
      <c r="Y85" s="615">
        <f t="shared" si="25"/>
        <v>-51.278999999999996</v>
      </c>
      <c r="Z85" s="619">
        <f t="shared" si="26"/>
        <v>-45.85</v>
      </c>
      <c r="AA85" s="615">
        <v>0</v>
      </c>
      <c r="AB85" s="619">
        <v>0</v>
      </c>
      <c r="AC85" s="615">
        <f t="shared" si="27"/>
        <v>0</v>
      </c>
      <c r="AD85" s="619">
        <f t="shared" si="28"/>
        <v>0</v>
      </c>
      <c r="AE85" s="615">
        <v>-2598.2159999999999</v>
      </c>
      <c r="AF85" s="619">
        <v>-2513.3119999999999</v>
      </c>
      <c r="AG85" s="615">
        <f t="shared" si="29"/>
        <v>-1323.9369999999999</v>
      </c>
      <c r="AH85" s="619">
        <f t="shared" si="30"/>
        <v>-1306.6129999999998</v>
      </c>
      <c r="AJ85" s="174">
        <v>0</v>
      </c>
      <c r="AK85" s="175" t="s">
        <v>428</v>
      </c>
      <c r="AL85" s="615">
        <v>0</v>
      </c>
      <c r="AM85" s="619">
        <v>0</v>
      </c>
      <c r="AN85" s="615"/>
      <c r="AO85" s="619"/>
      <c r="AP85" s="615">
        <v>-143.33199999999999</v>
      </c>
      <c r="AQ85" s="619">
        <v>-181.12700000000001</v>
      </c>
      <c r="AR85" s="615"/>
      <c r="AS85" s="619"/>
      <c r="AT85" s="615">
        <v>-757.02800000000002</v>
      </c>
      <c r="AU85" s="619">
        <v>-777.31299999999999</v>
      </c>
      <c r="AV85" s="615"/>
      <c r="AW85" s="619"/>
      <c r="AX85" s="615">
        <v>-355.16300000000001</v>
      </c>
      <c r="AY85" s="619">
        <v>-240.173</v>
      </c>
      <c r="AZ85" s="615"/>
      <c r="BA85" s="619"/>
      <c r="BB85" s="615">
        <v>0</v>
      </c>
      <c r="BC85" s="619">
        <v>0</v>
      </c>
      <c r="BD85" s="615"/>
      <c r="BE85" s="619"/>
      <c r="BF85" s="615">
        <v>-18.756</v>
      </c>
      <c r="BG85" s="619">
        <v>-8.0860000000000003</v>
      </c>
      <c r="BH85" s="615"/>
      <c r="BI85" s="619"/>
      <c r="BJ85" s="615">
        <v>0</v>
      </c>
      <c r="BK85" s="619">
        <v>0</v>
      </c>
      <c r="BL85" s="615"/>
      <c r="BM85" s="619"/>
      <c r="BN85" s="615">
        <v>-1274.279</v>
      </c>
      <c r="BO85" s="619">
        <v>-1206.6990000000001</v>
      </c>
      <c r="BP85" s="615"/>
      <c r="BQ85" s="619"/>
      <c r="FT85" s="88"/>
      <c r="FU85" s="88"/>
      <c r="FV85" s="88"/>
      <c r="FW85" s="88"/>
      <c r="FX85" s="88"/>
      <c r="FY85" s="88"/>
      <c r="FZ85" s="88"/>
      <c r="GA85" s="88"/>
      <c r="GB85" s="88"/>
      <c r="GC85" s="88"/>
      <c r="GD85" s="88"/>
      <c r="GE85" s="88"/>
      <c r="GF85" s="88"/>
      <c r="GG85" s="88"/>
    </row>
    <row r="86" spans="1:189">
      <c r="A86" s="170"/>
      <c r="B86" s="171" t="s">
        <v>429</v>
      </c>
      <c r="C86" s="615">
        <v>0</v>
      </c>
      <c r="D86" s="619">
        <v>0</v>
      </c>
      <c r="E86" s="615">
        <f t="shared" si="15"/>
        <v>0</v>
      </c>
      <c r="F86" s="619">
        <f t="shared" si="16"/>
        <v>0</v>
      </c>
      <c r="G86" s="615">
        <v>0</v>
      </c>
      <c r="H86" s="619">
        <v>-1.7000000000000001E-2</v>
      </c>
      <c r="I86" s="615">
        <f t="shared" si="17"/>
        <v>0</v>
      </c>
      <c r="J86" s="619">
        <f t="shared" si="18"/>
        <v>4.9999999999999975E-3</v>
      </c>
      <c r="K86" s="615">
        <v>-2E-3</v>
      </c>
      <c r="L86" s="619">
        <v>-2E-3</v>
      </c>
      <c r="M86" s="615">
        <f t="shared" si="19"/>
        <v>-1E-3</v>
      </c>
      <c r="N86" s="619">
        <f t="shared" si="20"/>
        <v>-1E-3</v>
      </c>
      <c r="O86" s="615">
        <v>-38.39</v>
      </c>
      <c r="P86" s="619">
        <v>-25.858000000000001</v>
      </c>
      <c r="Q86" s="615">
        <f t="shared" si="21"/>
        <v>-17.951000000000001</v>
      </c>
      <c r="R86" s="619">
        <f t="shared" si="22"/>
        <v>-15.957000000000001</v>
      </c>
      <c r="S86" s="764">
        <v>0</v>
      </c>
      <c r="T86" s="619">
        <v>0</v>
      </c>
      <c r="U86" s="615">
        <f t="shared" si="23"/>
        <v>0</v>
      </c>
      <c r="V86" s="619">
        <f t="shared" si="24"/>
        <v>0</v>
      </c>
      <c r="W86" s="615">
        <v>0</v>
      </c>
      <c r="X86" s="619">
        <v>0</v>
      </c>
      <c r="Y86" s="615">
        <f t="shared" si="25"/>
        <v>0</v>
      </c>
      <c r="Z86" s="619">
        <f t="shared" si="26"/>
        <v>0</v>
      </c>
      <c r="AA86" s="615">
        <v>0</v>
      </c>
      <c r="AB86" s="619">
        <v>0</v>
      </c>
      <c r="AC86" s="615">
        <f t="shared" si="27"/>
        <v>0</v>
      </c>
      <c r="AD86" s="619">
        <f t="shared" si="28"/>
        <v>0</v>
      </c>
      <c r="AE86" s="615">
        <v>-38.392000000000003</v>
      </c>
      <c r="AF86" s="619">
        <v>-25.876999999999999</v>
      </c>
      <c r="AG86" s="615">
        <f t="shared" si="29"/>
        <v>-17.952000000000002</v>
      </c>
      <c r="AH86" s="619">
        <f t="shared" si="30"/>
        <v>-15.952999999999999</v>
      </c>
      <c r="AJ86" s="170">
        <v>0</v>
      </c>
      <c r="AK86" s="171" t="s">
        <v>429</v>
      </c>
      <c r="AL86" s="615">
        <v>0</v>
      </c>
      <c r="AM86" s="619">
        <v>0</v>
      </c>
      <c r="AN86" s="615"/>
      <c r="AO86" s="619"/>
      <c r="AP86" s="615">
        <v>0</v>
      </c>
      <c r="AQ86" s="619">
        <v>-2.1999999999999999E-2</v>
      </c>
      <c r="AR86" s="615"/>
      <c r="AS86" s="619"/>
      <c r="AT86" s="615">
        <v>-1E-3</v>
      </c>
      <c r="AU86" s="619">
        <v>-1E-3</v>
      </c>
      <c r="AV86" s="615"/>
      <c r="AW86" s="619"/>
      <c r="AX86" s="615">
        <v>-20.439</v>
      </c>
      <c r="AY86" s="619">
        <v>-9.9009999999999998</v>
      </c>
      <c r="AZ86" s="615"/>
      <c r="BA86" s="619"/>
      <c r="BB86" s="615">
        <v>0</v>
      </c>
      <c r="BC86" s="619">
        <v>0</v>
      </c>
      <c r="BD86" s="615"/>
      <c r="BE86" s="619"/>
      <c r="BF86" s="615">
        <v>0</v>
      </c>
      <c r="BG86" s="619">
        <v>0</v>
      </c>
      <c r="BH86" s="615"/>
      <c r="BI86" s="619"/>
      <c r="BJ86" s="615">
        <v>0</v>
      </c>
      <c r="BK86" s="619">
        <v>0</v>
      </c>
      <c r="BL86" s="615"/>
      <c r="BM86" s="619"/>
      <c r="BN86" s="615">
        <v>-20.440000000000001</v>
      </c>
      <c r="BO86" s="619">
        <v>-9.9239999999999995</v>
      </c>
      <c r="BP86" s="615"/>
      <c r="BQ86" s="619"/>
      <c r="FT86" s="88"/>
      <c r="FU86" s="88"/>
      <c r="FV86" s="88"/>
      <c r="FW86" s="88"/>
      <c r="FX86" s="88"/>
      <c r="FY86" s="88"/>
      <c r="FZ86" s="88"/>
      <c r="GA86" s="88"/>
      <c r="GB86" s="88"/>
      <c r="GC86" s="88"/>
      <c r="GD86" s="88"/>
      <c r="GE86" s="88"/>
      <c r="GF86" s="88"/>
      <c r="GG86" s="88"/>
    </row>
    <row r="87" spans="1:189">
      <c r="A87" s="170"/>
      <c r="B87" s="171" t="s">
        <v>75</v>
      </c>
      <c r="C87" s="615">
        <v>0</v>
      </c>
      <c r="D87" s="619">
        <v>0</v>
      </c>
      <c r="E87" s="615">
        <f t="shared" si="15"/>
        <v>0</v>
      </c>
      <c r="F87" s="619">
        <f t="shared" si="16"/>
        <v>0</v>
      </c>
      <c r="G87" s="615">
        <v>-12.169</v>
      </c>
      <c r="H87" s="619">
        <v>-4.2889999999999997</v>
      </c>
      <c r="I87" s="615">
        <f t="shared" si="17"/>
        <v>-8.8180000000000014</v>
      </c>
      <c r="J87" s="619">
        <f t="shared" si="18"/>
        <v>-1.9079999999999999</v>
      </c>
      <c r="K87" s="615">
        <v>-465.68200000000002</v>
      </c>
      <c r="L87" s="619">
        <v>-387.49099999999999</v>
      </c>
      <c r="M87" s="615">
        <f t="shared" si="19"/>
        <v>-228.86500000000001</v>
      </c>
      <c r="N87" s="619">
        <f t="shared" si="20"/>
        <v>-202.87699999999998</v>
      </c>
      <c r="O87" s="615">
        <v>-182.32499999999999</v>
      </c>
      <c r="P87" s="619">
        <v>-148.48599999999999</v>
      </c>
      <c r="Q87" s="615">
        <f t="shared" si="21"/>
        <v>-88.86699999999999</v>
      </c>
      <c r="R87" s="619">
        <f t="shared" si="22"/>
        <v>-75.783999999999992</v>
      </c>
      <c r="S87" s="764">
        <v>0</v>
      </c>
      <c r="T87" s="619">
        <v>0</v>
      </c>
      <c r="U87" s="615">
        <f t="shared" si="23"/>
        <v>0</v>
      </c>
      <c r="V87" s="619">
        <f t="shared" si="24"/>
        <v>0</v>
      </c>
      <c r="W87" s="615">
        <v>-11.715999999999999</v>
      </c>
      <c r="X87" s="619">
        <v>-8.8970000000000002</v>
      </c>
      <c r="Y87" s="615">
        <f t="shared" si="25"/>
        <v>-6.113999999999999</v>
      </c>
      <c r="Z87" s="619">
        <f t="shared" si="26"/>
        <v>-4.8540000000000001</v>
      </c>
      <c r="AA87" s="615">
        <v>0</v>
      </c>
      <c r="AB87" s="619">
        <v>0</v>
      </c>
      <c r="AC87" s="615">
        <f t="shared" si="27"/>
        <v>0</v>
      </c>
      <c r="AD87" s="619">
        <f t="shared" si="28"/>
        <v>0</v>
      </c>
      <c r="AE87" s="615">
        <v>-671.89200000000005</v>
      </c>
      <c r="AF87" s="619">
        <v>-549.16300000000001</v>
      </c>
      <c r="AG87" s="615">
        <f t="shared" si="29"/>
        <v>-332.66400000000004</v>
      </c>
      <c r="AH87" s="619">
        <f t="shared" si="30"/>
        <v>-285.423</v>
      </c>
      <c r="AJ87" s="170">
        <v>0</v>
      </c>
      <c r="AK87" s="171" t="s">
        <v>75</v>
      </c>
      <c r="AL87" s="615">
        <v>0</v>
      </c>
      <c r="AM87" s="619">
        <v>0</v>
      </c>
      <c r="AN87" s="615"/>
      <c r="AO87" s="619"/>
      <c r="AP87" s="615">
        <v>-3.351</v>
      </c>
      <c r="AQ87" s="619">
        <v>-2.3809999999999998</v>
      </c>
      <c r="AR87" s="615"/>
      <c r="AS87" s="619"/>
      <c r="AT87" s="615">
        <v>-236.81700000000001</v>
      </c>
      <c r="AU87" s="619">
        <v>-184.614</v>
      </c>
      <c r="AV87" s="615"/>
      <c r="AW87" s="619"/>
      <c r="AX87" s="615">
        <v>-93.457999999999998</v>
      </c>
      <c r="AY87" s="619">
        <v>-72.701999999999998</v>
      </c>
      <c r="AZ87" s="615"/>
      <c r="BA87" s="619"/>
      <c r="BB87" s="615">
        <v>0</v>
      </c>
      <c r="BC87" s="619">
        <v>0</v>
      </c>
      <c r="BD87" s="615"/>
      <c r="BE87" s="619"/>
      <c r="BF87" s="615">
        <v>-5.6020000000000003</v>
      </c>
      <c r="BG87" s="619">
        <v>-4.0430000000000001</v>
      </c>
      <c r="BH87" s="615"/>
      <c r="BI87" s="619"/>
      <c r="BJ87" s="615">
        <v>0</v>
      </c>
      <c r="BK87" s="619">
        <v>0</v>
      </c>
      <c r="BL87" s="615"/>
      <c r="BM87" s="619"/>
      <c r="BN87" s="615">
        <v>-339.22800000000001</v>
      </c>
      <c r="BO87" s="619">
        <v>-263.74</v>
      </c>
      <c r="BP87" s="615"/>
      <c r="BQ87" s="619"/>
      <c r="FT87" s="88"/>
      <c r="FU87" s="88"/>
      <c r="FV87" s="88"/>
      <c r="FW87" s="88"/>
      <c r="FX87" s="88"/>
      <c r="FY87" s="88"/>
      <c r="FZ87" s="88"/>
      <c r="GA87" s="88"/>
      <c r="GB87" s="88"/>
      <c r="GC87" s="88"/>
      <c r="GD87" s="88"/>
      <c r="GE87" s="88"/>
      <c r="GF87" s="88"/>
      <c r="GG87" s="88"/>
    </row>
    <row r="88" spans="1:189">
      <c r="A88" s="170"/>
      <c r="B88" s="171" t="s">
        <v>430</v>
      </c>
      <c r="C88" s="615">
        <v>0</v>
      </c>
      <c r="D88" s="619">
        <v>-2E-3</v>
      </c>
      <c r="E88" s="615">
        <f t="shared" si="15"/>
        <v>0</v>
      </c>
      <c r="F88" s="619">
        <f t="shared" si="16"/>
        <v>1.7000000000000001E-2</v>
      </c>
      <c r="G88" s="615">
        <v>-35.070999999999998</v>
      </c>
      <c r="H88" s="619">
        <v>-47.569000000000003</v>
      </c>
      <c r="I88" s="615">
        <f t="shared" si="17"/>
        <v>-15.492999999999999</v>
      </c>
      <c r="J88" s="619">
        <f t="shared" si="18"/>
        <v>-18.197000000000003</v>
      </c>
      <c r="K88" s="615">
        <v>-454.93900000000002</v>
      </c>
      <c r="L88" s="619">
        <v>-487.34199999999998</v>
      </c>
      <c r="M88" s="615">
        <f t="shared" si="19"/>
        <v>-236.20800000000003</v>
      </c>
      <c r="N88" s="619">
        <f t="shared" si="20"/>
        <v>-223.47999999999996</v>
      </c>
      <c r="O88" s="615">
        <v>-88.95</v>
      </c>
      <c r="P88" s="619">
        <v>-78.58</v>
      </c>
      <c r="Q88" s="615">
        <f t="shared" si="21"/>
        <v>-45.63</v>
      </c>
      <c r="R88" s="619">
        <f t="shared" si="22"/>
        <v>-43.015999999999998</v>
      </c>
      <c r="S88" s="764">
        <v>0</v>
      </c>
      <c r="T88" s="619">
        <v>0</v>
      </c>
      <c r="U88" s="615">
        <f t="shared" si="23"/>
        <v>0</v>
      </c>
      <c r="V88" s="619">
        <f t="shared" si="24"/>
        <v>0</v>
      </c>
      <c r="W88" s="615">
        <v>-0.95699999999999996</v>
      </c>
      <c r="X88" s="619">
        <v>-1.2190000000000001</v>
      </c>
      <c r="Y88" s="615">
        <f t="shared" si="25"/>
        <v>-0.51400000000000001</v>
      </c>
      <c r="Z88" s="619">
        <f t="shared" si="26"/>
        <v>-0.56100000000000005</v>
      </c>
      <c r="AA88" s="615">
        <v>0</v>
      </c>
      <c r="AB88" s="619">
        <v>0</v>
      </c>
      <c r="AC88" s="615">
        <f t="shared" si="27"/>
        <v>0</v>
      </c>
      <c r="AD88" s="619">
        <f t="shared" si="28"/>
        <v>0</v>
      </c>
      <c r="AE88" s="615">
        <v>-579.91700000000003</v>
      </c>
      <c r="AF88" s="619">
        <v>-614.71199999999999</v>
      </c>
      <c r="AG88" s="615">
        <f t="shared" si="29"/>
        <v>-297.84500000000003</v>
      </c>
      <c r="AH88" s="619">
        <f t="shared" si="30"/>
        <v>-285.23699999999997</v>
      </c>
      <c r="AJ88" s="170">
        <v>0</v>
      </c>
      <c r="AK88" s="171" t="s">
        <v>430</v>
      </c>
      <c r="AL88" s="615">
        <v>0</v>
      </c>
      <c r="AM88" s="619">
        <v>-1.9E-2</v>
      </c>
      <c r="AN88" s="615"/>
      <c r="AO88" s="619"/>
      <c r="AP88" s="615">
        <v>-19.577999999999999</v>
      </c>
      <c r="AQ88" s="619">
        <v>-29.372</v>
      </c>
      <c r="AR88" s="615"/>
      <c r="AS88" s="619"/>
      <c r="AT88" s="615">
        <v>-218.73099999999999</v>
      </c>
      <c r="AU88" s="619">
        <v>-263.86200000000002</v>
      </c>
      <c r="AV88" s="615"/>
      <c r="AW88" s="619"/>
      <c r="AX88" s="615">
        <v>-43.32</v>
      </c>
      <c r="AY88" s="619">
        <v>-35.564</v>
      </c>
      <c r="AZ88" s="615"/>
      <c r="BA88" s="619"/>
      <c r="BB88" s="615">
        <v>0</v>
      </c>
      <c r="BC88" s="619">
        <v>0</v>
      </c>
      <c r="BD88" s="615"/>
      <c r="BE88" s="619"/>
      <c r="BF88" s="615">
        <v>-0.443</v>
      </c>
      <c r="BG88" s="619">
        <v>-0.65800000000000003</v>
      </c>
      <c r="BH88" s="615"/>
      <c r="BI88" s="619"/>
      <c r="BJ88" s="615">
        <v>0</v>
      </c>
      <c r="BK88" s="619">
        <v>0</v>
      </c>
      <c r="BL88" s="615"/>
      <c r="BM88" s="619"/>
      <c r="BN88" s="615">
        <v>-282.072</v>
      </c>
      <c r="BO88" s="619">
        <v>-329.47500000000002</v>
      </c>
      <c r="BP88" s="615"/>
      <c r="BQ88" s="619"/>
      <c r="FT88" s="88"/>
      <c r="FU88" s="88"/>
      <c r="FV88" s="88"/>
      <c r="FW88" s="88"/>
      <c r="FX88" s="88"/>
      <c r="FY88" s="88"/>
      <c r="FZ88" s="88"/>
      <c r="GA88" s="88"/>
      <c r="GB88" s="88"/>
      <c r="GC88" s="88"/>
      <c r="GD88" s="88"/>
      <c r="GE88" s="88"/>
      <c r="GF88" s="88"/>
      <c r="GG88" s="88"/>
    </row>
    <row r="89" spans="1:189">
      <c r="A89" s="179"/>
      <c r="B89" s="179"/>
      <c r="C89" s="179"/>
      <c r="D89" s="179"/>
      <c r="E89" s="179"/>
      <c r="F89" s="179"/>
      <c r="G89" s="179">
        <v>0</v>
      </c>
      <c r="H89" s="179">
        <v>0</v>
      </c>
      <c r="I89" s="179"/>
      <c r="J89" s="179"/>
      <c r="K89" s="179">
        <v>0</v>
      </c>
      <c r="L89" s="742">
        <v>0</v>
      </c>
      <c r="M89" s="179"/>
      <c r="N89" s="179"/>
      <c r="O89" s="179">
        <v>0</v>
      </c>
      <c r="P89" s="179">
        <v>0</v>
      </c>
      <c r="Q89" s="179"/>
      <c r="R89" s="179"/>
      <c r="S89" s="765">
        <v>0</v>
      </c>
      <c r="T89" s="179">
        <v>0</v>
      </c>
      <c r="U89" s="179"/>
      <c r="V89" s="179"/>
      <c r="W89" s="179">
        <v>0</v>
      </c>
      <c r="X89" s="179">
        <v>0</v>
      </c>
      <c r="Y89" s="179"/>
      <c r="Z89" s="179"/>
      <c r="AA89" s="179">
        <v>0</v>
      </c>
      <c r="AB89" s="179">
        <v>0</v>
      </c>
      <c r="AC89" s="179"/>
      <c r="AD89" s="179"/>
      <c r="AE89" s="179">
        <v>0</v>
      </c>
      <c r="AF89" s="179">
        <v>0</v>
      </c>
      <c r="AG89" s="179"/>
      <c r="AH89" s="179"/>
      <c r="AI89" s="179"/>
      <c r="AJ89" s="179">
        <v>0</v>
      </c>
      <c r="AK89" s="179">
        <v>0</v>
      </c>
      <c r="AL89" s="179">
        <v>0</v>
      </c>
      <c r="AM89" s="179">
        <v>0</v>
      </c>
      <c r="AN89" s="179"/>
      <c r="AO89" s="179"/>
      <c r="AP89" s="179">
        <v>0</v>
      </c>
      <c r="AQ89" s="179">
        <v>0</v>
      </c>
      <c r="AR89" s="179"/>
      <c r="AS89" s="179"/>
      <c r="AT89" s="179">
        <v>0</v>
      </c>
      <c r="AU89" s="179">
        <v>0</v>
      </c>
      <c r="AV89" s="179"/>
      <c r="AW89" s="179"/>
      <c r="AX89" s="179">
        <v>0</v>
      </c>
      <c r="AY89" s="179">
        <v>0</v>
      </c>
      <c r="AZ89" s="179"/>
      <c r="BA89" s="179"/>
      <c r="BB89" s="179">
        <v>0</v>
      </c>
      <c r="BC89" s="179">
        <v>0</v>
      </c>
      <c r="BD89" s="179"/>
      <c r="BE89" s="179"/>
      <c r="BF89" s="179">
        <v>0</v>
      </c>
      <c r="BG89" s="179">
        <v>0</v>
      </c>
      <c r="BH89" s="179"/>
      <c r="BI89" s="179"/>
      <c r="BJ89" s="179">
        <v>0</v>
      </c>
      <c r="BK89" s="179">
        <v>0</v>
      </c>
      <c r="BL89" s="179"/>
      <c r="BM89" s="179"/>
      <c r="BN89" s="179">
        <v>0</v>
      </c>
      <c r="BO89" s="179">
        <v>0</v>
      </c>
      <c r="BP89" s="179"/>
      <c r="BQ89" s="179"/>
      <c r="FT89" s="88"/>
      <c r="FU89" s="88"/>
      <c r="FV89" s="88"/>
      <c r="FW89" s="88"/>
      <c r="FX89" s="88"/>
      <c r="FY89" s="88"/>
      <c r="FZ89" s="88"/>
      <c r="GA89" s="88"/>
      <c r="GB89" s="88"/>
      <c r="GC89" s="88"/>
      <c r="GD89" s="88"/>
      <c r="GE89" s="88"/>
      <c r="GF89" s="88"/>
      <c r="GG89" s="88"/>
    </row>
    <row r="90" spans="1:189" s="178" customFormat="1">
      <c r="A90" s="168" t="s">
        <v>431</v>
      </c>
      <c r="B90" s="169"/>
      <c r="C90" s="624">
        <v>4.4999999999999998E-2</v>
      </c>
      <c r="D90" s="618">
        <v>0.371</v>
      </c>
      <c r="E90" s="624">
        <f t="shared" ref="E90" si="31">C90-AL90</f>
        <v>1.0000000000000009E-3</v>
      </c>
      <c r="F90" s="618">
        <f t="shared" ref="F90" si="32">D90-AM90</f>
        <v>-4.0999999999999981E-2</v>
      </c>
      <c r="G90" s="624">
        <v>212.64699999999999</v>
      </c>
      <c r="H90" s="618">
        <v>128.52099999999999</v>
      </c>
      <c r="I90" s="624">
        <f t="shared" ref="I90" si="33">G90-AP90</f>
        <v>132.92500000000001</v>
      </c>
      <c r="J90" s="618">
        <f t="shared" ref="J90" si="34">H90-AQ90</f>
        <v>70.083999999999989</v>
      </c>
      <c r="K90" s="624">
        <v>1644.2829999999999</v>
      </c>
      <c r="L90" s="618">
        <v>1645.2560000000001</v>
      </c>
      <c r="M90" s="624">
        <f t="shared" ref="M90" si="35">K90-AT90</f>
        <v>778.33499999999992</v>
      </c>
      <c r="N90" s="618">
        <f t="shared" ref="N90" si="36">L90-AU90</f>
        <v>802.8180000000001</v>
      </c>
      <c r="O90" s="624">
        <v>922.64499999999998</v>
      </c>
      <c r="P90" s="618">
        <v>813.88099999999997</v>
      </c>
      <c r="Q90" s="624">
        <f t="shared" ref="Q90" si="37">O90-AX90</f>
        <v>466.94</v>
      </c>
      <c r="R90" s="618">
        <f t="shared" ref="R90" si="38">P90-AY90</f>
        <v>435.04299999999995</v>
      </c>
      <c r="S90" s="762">
        <v>0</v>
      </c>
      <c r="T90" s="618">
        <v>0</v>
      </c>
      <c r="U90" s="624">
        <f t="shared" ref="U90" si="39">S90-BB90</f>
        <v>0</v>
      </c>
      <c r="V90" s="618">
        <f t="shared" ref="V90" si="40">T90-BC90</f>
        <v>0</v>
      </c>
      <c r="W90" s="624">
        <v>80.664000000000001</v>
      </c>
      <c r="X90" s="618">
        <v>79.179000000000002</v>
      </c>
      <c r="Y90" s="624">
        <f t="shared" ref="Y90" si="41">W90-BF90</f>
        <v>24.975000000000001</v>
      </c>
      <c r="Z90" s="618">
        <f t="shared" ref="Z90" si="42">X90-BG90</f>
        <v>29.222000000000001</v>
      </c>
      <c r="AA90" s="624">
        <v>6.6000000000000003E-2</v>
      </c>
      <c r="AB90" s="618">
        <v>6.7000000000000004E-2</v>
      </c>
      <c r="AC90" s="624">
        <f t="shared" ref="AC90" si="43">AA90-BJ90</f>
        <v>5.6000000000000001E-2</v>
      </c>
      <c r="AD90" s="618">
        <f t="shared" ref="AD90" si="44">AB90-BK90</f>
        <v>8.3000000000000004E-2</v>
      </c>
      <c r="AE90" s="624">
        <v>2860.35</v>
      </c>
      <c r="AF90" s="618">
        <v>2667.2750000000001</v>
      </c>
      <c r="AG90" s="624">
        <f t="shared" ref="AG90" si="45">AE90-BN90</f>
        <v>1403.232</v>
      </c>
      <c r="AH90" s="618">
        <f t="shared" ref="AH90" si="46">AF90-BO90</f>
        <v>1337.2090000000001</v>
      </c>
      <c r="AI90" s="154"/>
      <c r="AJ90" s="168" t="s">
        <v>431</v>
      </c>
      <c r="AK90" s="169">
        <v>0</v>
      </c>
      <c r="AL90" s="624">
        <v>4.3999999999999997E-2</v>
      </c>
      <c r="AM90" s="618">
        <v>0.41199999999999998</v>
      </c>
      <c r="AN90" s="624"/>
      <c r="AO90" s="618"/>
      <c r="AP90" s="624">
        <v>79.721999999999994</v>
      </c>
      <c r="AQ90" s="618">
        <v>58.436999999999998</v>
      </c>
      <c r="AR90" s="624"/>
      <c r="AS90" s="618"/>
      <c r="AT90" s="624">
        <v>865.94799999999998</v>
      </c>
      <c r="AU90" s="618">
        <v>842.43799999999999</v>
      </c>
      <c r="AV90" s="624"/>
      <c r="AW90" s="618"/>
      <c r="AX90" s="624">
        <v>455.70499999999998</v>
      </c>
      <c r="AY90" s="618">
        <v>378.83800000000002</v>
      </c>
      <c r="AZ90" s="624"/>
      <c r="BA90" s="618"/>
      <c r="BB90" s="624">
        <v>0</v>
      </c>
      <c r="BC90" s="618">
        <v>0</v>
      </c>
      <c r="BD90" s="624"/>
      <c r="BE90" s="618"/>
      <c r="BF90" s="624">
        <v>55.689</v>
      </c>
      <c r="BG90" s="618">
        <v>49.957000000000001</v>
      </c>
      <c r="BH90" s="624"/>
      <c r="BI90" s="618"/>
      <c r="BJ90" s="624">
        <v>0.01</v>
      </c>
      <c r="BK90" s="618">
        <v>-1.6E-2</v>
      </c>
      <c r="BL90" s="624"/>
      <c r="BM90" s="618"/>
      <c r="BN90" s="624">
        <v>1457.1179999999999</v>
      </c>
      <c r="BO90" s="618">
        <v>1330.066</v>
      </c>
      <c r="BP90" s="624"/>
      <c r="BQ90" s="618"/>
      <c r="BR90" s="154"/>
      <c r="BS90" s="154"/>
      <c r="BT90" s="154"/>
      <c r="BU90" s="154"/>
      <c r="BV90" s="154"/>
      <c r="BW90" s="154"/>
      <c r="BX90" s="154"/>
      <c r="BY90" s="154"/>
      <c r="BZ90" s="154"/>
      <c r="CA90" s="154"/>
      <c r="CB90" s="154"/>
      <c r="CC90" s="154"/>
      <c r="CD90" s="154"/>
      <c r="CE90" s="154"/>
      <c r="CF90" s="154"/>
      <c r="CG90" s="154"/>
      <c r="CH90" s="154"/>
      <c r="CI90" s="154"/>
      <c r="CJ90" s="154"/>
      <c r="CK90" s="154"/>
      <c r="CL90" s="154"/>
      <c r="CM90" s="154"/>
      <c r="CN90" s="154"/>
      <c r="CO90" s="154"/>
      <c r="CP90" s="154"/>
      <c r="CQ90" s="154"/>
      <c r="CR90" s="154"/>
      <c r="CS90" s="154"/>
      <c r="CT90" s="154"/>
      <c r="CU90" s="154"/>
      <c r="CV90" s="154"/>
      <c r="CW90" s="154"/>
      <c r="CX90" s="154"/>
      <c r="CY90" s="154"/>
      <c r="CZ90" s="154"/>
      <c r="DA90" s="154"/>
      <c r="DB90" s="154"/>
      <c r="DC90" s="154"/>
      <c r="DD90" s="154"/>
      <c r="DE90" s="154"/>
      <c r="DF90" s="154"/>
      <c r="DG90" s="154"/>
      <c r="DH90" s="154"/>
      <c r="DI90" s="154"/>
      <c r="DJ90" s="154"/>
      <c r="DK90" s="154"/>
      <c r="DL90" s="154"/>
      <c r="DM90" s="154"/>
      <c r="DN90" s="154"/>
      <c r="DO90" s="154"/>
      <c r="DP90" s="154"/>
      <c r="DQ90" s="154"/>
      <c r="DR90" s="154"/>
      <c r="DS90" s="154"/>
      <c r="DT90" s="154"/>
      <c r="DU90" s="154"/>
      <c r="DV90" s="154"/>
      <c r="DW90" s="154"/>
      <c r="DX90" s="154"/>
      <c r="DY90" s="154"/>
      <c r="DZ90" s="154"/>
      <c r="EA90" s="154"/>
      <c r="EB90" s="154"/>
      <c r="EC90" s="154"/>
      <c r="ED90" s="154"/>
      <c r="EE90" s="154"/>
      <c r="EF90" s="154"/>
      <c r="EG90" s="154"/>
      <c r="EH90" s="154"/>
      <c r="EI90" s="154"/>
      <c r="EJ90" s="154"/>
      <c r="EK90" s="154"/>
      <c r="EL90" s="154"/>
      <c r="EM90" s="154"/>
      <c r="EN90" s="154"/>
      <c r="EO90" s="154"/>
      <c r="EP90" s="154"/>
      <c r="EQ90" s="154"/>
      <c r="ER90" s="154"/>
      <c r="ES90" s="154"/>
      <c r="ET90" s="154"/>
      <c r="EU90" s="154"/>
      <c r="EV90" s="154"/>
      <c r="EW90" s="154"/>
      <c r="EX90" s="154"/>
      <c r="EY90" s="154"/>
      <c r="EZ90" s="154"/>
      <c r="FA90" s="154"/>
      <c r="FB90" s="154"/>
      <c r="FC90" s="154"/>
      <c r="FD90" s="154"/>
      <c r="FE90" s="154"/>
      <c r="FF90" s="154"/>
      <c r="FG90" s="154"/>
      <c r="FH90" s="154"/>
      <c r="FI90" s="154"/>
      <c r="FJ90" s="154"/>
      <c r="FK90" s="154"/>
      <c r="FL90" s="154"/>
      <c r="FM90" s="154"/>
      <c r="FN90" s="154"/>
      <c r="FO90" s="154"/>
      <c r="FP90" s="154"/>
      <c r="FQ90" s="154"/>
      <c r="FR90" s="154"/>
      <c r="FS90" s="154"/>
      <c r="FT90" s="154"/>
      <c r="FU90" s="154"/>
      <c r="FV90" s="154"/>
      <c r="FW90" s="154"/>
      <c r="FX90" s="154"/>
      <c r="FY90" s="154"/>
      <c r="FZ90" s="154"/>
      <c r="GA90" s="154"/>
      <c r="GB90" s="154"/>
      <c r="GC90" s="154"/>
      <c r="GD90" s="154"/>
      <c r="GE90" s="154"/>
      <c r="GF90" s="154"/>
      <c r="GG90" s="154"/>
    </row>
    <row r="91" spans="1:189">
      <c r="A91" s="179"/>
      <c r="B91" s="179"/>
      <c r="C91" s="179"/>
      <c r="D91" s="179"/>
      <c r="E91" s="179"/>
      <c r="F91" s="179"/>
      <c r="G91" s="179">
        <v>0</v>
      </c>
      <c r="H91" s="179">
        <v>0</v>
      </c>
      <c r="I91" s="179"/>
      <c r="J91" s="179"/>
      <c r="K91" s="179">
        <v>0</v>
      </c>
      <c r="L91" s="742">
        <v>0</v>
      </c>
      <c r="M91" s="179"/>
      <c r="N91" s="179"/>
      <c r="O91" s="179">
        <v>0</v>
      </c>
      <c r="P91" s="179">
        <v>0</v>
      </c>
      <c r="Q91" s="179"/>
      <c r="R91" s="179"/>
      <c r="S91" s="765">
        <v>0</v>
      </c>
      <c r="T91" s="179">
        <v>0</v>
      </c>
      <c r="U91" s="179"/>
      <c r="V91" s="179"/>
      <c r="W91" s="179">
        <v>0</v>
      </c>
      <c r="X91" s="179">
        <v>0</v>
      </c>
      <c r="Y91" s="179"/>
      <c r="Z91" s="179"/>
      <c r="AA91" s="179">
        <v>0</v>
      </c>
      <c r="AB91" s="179">
        <v>0</v>
      </c>
      <c r="AC91" s="179"/>
      <c r="AD91" s="179"/>
      <c r="AE91" s="179">
        <v>0</v>
      </c>
      <c r="AF91" s="179">
        <v>0</v>
      </c>
      <c r="AG91" s="179"/>
      <c r="AH91" s="179"/>
      <c r="AI91" s="179"/>
      <c r="AJ91" s="179">
        <v>0</v>
      </c>
      <c r="AK91" s="179">
        <v>0</v>
      </c>
      <c r="AL91" s="179">
        <v>0</v>
      </c>
      <c r="AM91" s="179">
        <v>0</v>
      </c>
      <c r="AN91" s="179"/>
      <c r="AO91" s="179"/>
      <c r="AP91" s="179">
        <v>0</v>
      </c>
      <c r="AQ91" s="179">
        <v>0</v>
      </c>
      <c r="AR91" s="179"/>
      <c r="AS91" s="179"/>
      <c r="AT91" s="179">
        <v>0</v>
      </c>
      <c r="AU91" s="179">
        <v>0</v>
      </c>
      <c r="AV91" s="179"/>
      <c r="AW91" s="179"/>
      <c r="AX91" s="179">
        <v>0</v>
      </c>
      <c r="AY91" s="179">
        <v>0</v>
      </c>
      <c r="AZ91" s="179"/>
      <c r="BA91" s="179"/>
      <c r="BB91" s="179">
        <v>0</v>
      </c>
      <c r="BC91" s="179">
        <v>0</v>
      </c>
      <c r="BD91" s="179"/>
      <c r="BE91" s="179"/>
      <c r="BF91" s="179">
        <v>0</v>
      </c>
      <c r="BG91" s="179">
        <v>0</v>
      </c>
      <c r="BH91" s="179"/>
      <c r="BI91" s="179"/>
      <c r="BJ91" s="179">
        <v>0</v>
      </c>
      <c r="BK91" s="179">
        <v>0</v>
      </c>
      <c r="BL91" s="179"/>
      <c r="BM91" s="179"/>
      <c r="BN91" s="179">
        <v>0</v>
      </c>
      <c r="BO91" s="179">
        <v>0</v>
      </c>
      <c r="BP91" s="179"/>
      <c r="BQ91" s="179"/>
      <c r="FT91" s="88"/>
      <c r="FU91" s="88"/>
      <c r="FV91" s="88"/>
      <c r="FW91" s="88"/>
      <c r="FX91" s="88"/>
      <c r="FY91" s="88"/>
      <c r="FZ91" s="88"/>
      <c r="GA91" s="88"/>
      <c r="GB91" s="88"/>
      <c r="GC91" s="88"/>
      <c r="GD91" s="88"/>
      <c r="GE91" s="88"/>
      <c r="GF91" s="88"/>
      <c r="GG91" s="88"/>
    </row>
    <row r="92" spans="1:189">
      <c r="A92" s="174"/>
      <c r="B92" s="175" t="s">
        <v>432</v>
      </c>
      <c r="C92" s="615">
        <v>0</v>
      </c>
      <c r="D92" s="619">
        <v>0</v>
      </c>
      <c r="E92" s="615">
        <f t="shared" ref="E92:E94" si="47">C92-AL92</f>
        <v>0</v>
      </c>
      <c r="F92" s="619">
        <f t="shared" ref="F92:F94" si="48">D92-AM92</f>
        <v>0</v>
      </c>
      <c r="G92" s="615">
        <v>18.829999999999998</v>
      </c>
      <c r="H92" s="619">
        <v>28.052</v>
      </c>
      <c r="I92" s="615">
        <f t="shared" ref="I92:I94" si="49">G92-AP92</f>
        <v>6.8249999999999975</v>
      </c>
      <c r="J92" s="619">
        <f t="shared" ref="J92:J94" si="50">H92-AQ92</f>
        <v>14.929</v>
      </c>
      <c r="K92" s="615">
        <v>44.652999999999999</v>
      </c>
      <c r="L92" s="619">
        <v>44.03</v>
      </c>
      <c r="M92" s="615">
        <f t="shared" ref="M92:M94" si="51">K92-AT92</f>
        <v>24.731999999999999</v>
      </c>
      <c r="N92" s="619">
        <f t="shared" ref="N92:N94" si="52">L92-AU92</f>
        <v>21.848000000000003</v>
      </c>
      <c r="O92" s="615">
        <v>21.497</v>
      </c>
      <c r="P92" s="619">
        <v>17.169</v>
      </c>
      <c r="Q92" s="615">
        <f t="shared" ref="Q92:Q94" si="53">O92-AX92</f>
        <v>10.945</v>
      </c>
      <c r="R92" s="619">
        <f t="shared" ref="R92:R94" si="54">P92-AY92</f>
        <v>9.3330000000000002</v>
      </c>
      <c r="S92" s="764">
        <v>0</v>
      </c>
      <c r="T92" s="619">
        <v>0</v>
      </c>
      <c r="U92" s="615">
        <f t="shared" ref="U92:U94" si="55">S92-BB92</f>
        <v>0</v>
      </c>
      <c r="V92" s="619">
        <f t="shared" ref="V92:V94" si="56">T92-BC92</f>
        <v>0</v>
      </c>
      <c r="W92" s="615">
        <v>0.11899999999999999</v>
      </c>
      <c r="X92" s="619">
        <v>0</v>
      </c>
      <c r="Y92" s="615">
        <f t="shared" ref="Y92:Y94" si="57">W92-BF92</f>
        <v>0</v>
      </c>
      <c r="Z92" s="619">
        <f t="shared" ref="Z92:Z94" si="58">X92-BG92</f>
        <v>0</v>
      </c>
      <c r="AA92" s="615">
        <v>0</v>
      </c>
      <c r="AB92" s="619">
        <v>0</v>
      </c>
      <c r="AC92" s="615">
        <f t="shared" ref="AC92:AC94" si="59">AA92-BJ92</f>
        <v>0</v>
      </c>
      <c r="AD92" s="619">
        <f t="shared" ref="AD92:AD94" si="60">AB92-BK92</f>
        <v>0</v>
      </c>
      <c r="AE92" s="615">
        <v>85.099000000000004</v>
      </c>
      <c r="AF92" s="619">
        <v>89.251000000000005</v>
      </c>
      <c r="AG92" s="615">
        <f t="shared" ref="AG92:AG94" si="61">AE92-BN92</f>
        <v>42.502000000000002</v>
      </c>
      <c r="AH92" s="619">
        <f t="shared" ref="AH92:AH94" si="62">AF92-BO92</f>
        <v>46.110000000000007</v>
      </c>
      <c r="AJ92" s="174">
        <v>0</v>
      </c>
      <c r="AK92" s="175" t="s">
        <v>432</v>
      </c>
      <c r="AL92" s="615">
        <v>0</v>
      </c>
      <c r="AM92" s="619">
        <v>0</v>
      </c>
      <c r="AN92" s="615"/>
      <c r="AO92" s="619"/>
      <c r="AP92" s="615">
        <v>12.005000000000001</v>
      </c>
      <c r="AQ92" s="619">
        <v>13.122999999999999</v>
      </c>
      <c r="AR92" s="615"/>
      <c r="AS92" s="619"/>
      <c r="AT92" s="615">
        <v>19.920999999999999</v>
      </c>
      <c r="AU92" s="619">
        <v>22.181999999999999</v>
      </c>
      <c r="AV92" s="615"/>
      <c r="AW92" s="619"/>
      <c r="AX92" s="615">
        <v>10.552</v>
      </c>
      <c r="AY92" s="619">
        <v>7.8360000000000003</v>
      </c>
      <c r="AZ92" s="615"/>
      <c r="BA92" s="619"/>
      <c r="BB92" s="615">
        <v>0</v>
      </c>
      <c r="BC92" s="619">
        <v>0</v>
      </c>
      <c r="BD92" s="615"/>
      <c r="BE92" s="619"/>
      <c r="BF92" s="615">
        <v>0.11899999999999999</v>
      </c>
      <c r="BG92" s="619">
        <v>0</v>
      </c>
      <c r="BH92" s="615"/>
      <c r="BI92" s="619"/>
      <c r="BJ92" s="615">
        <v>0</v>
      </c>
      <c r="BK92" s="619">
        <v>0</v>
      </c>
      <c r="BL92" s="615"/>
      <c r="BM92" s="619"/>
      <c r="BN92" s="615">
        <v>42.597000000000001</v>
      </c>
      <c r="BO92" s="619">
        <v>43.140999999999998</v>
      </c>
      <c r="BP92" s="615"/>
      <c r="BQ92" s="619"/>
      <c r="FT92" s="88"/>
      <c r="FU92" s="88"/>
      <c r="FV92" s="88"/>
      <c r="FW92" s="88"/>
      <c r="FX92" s="88"/>
      <c r="FY92" s="88"/>
      <c r="FZ92" s="88"/>
      <c r="GA92" s="88"/>
      <c r="GB92" s="88"/>
      <c r="GC92" s="88"/>
      <c r="GD92" s="88"/>
      <c r="GE92" s="88"/>
      <c r="GF92" s="88"/>
      <c r="GG92" s="88"/>
    </row>
    <row r="93" spans="1:189">
      <c r="A93" s="170"/>
      <c r="B93" s="171" t="s">
        <v>433</v>
      </c>
      <c r="C93" s="615">
        <v>-1.448</v>
      </c>
      <c r="D93" s="619">
        <v>-3.3340000000000001</v>
      </c>
      <c r="E93" s="615">
        <f t="shared" si="47"/>
        <v>-1.0229999999999999</v>
      </c>
      <c r="F93" s="619">
        <f t="shared" si="48"/>
        <v>-1.7950000000000002</v>
      </c>
      <c r="G93" s="615">
        <v>-102.69799999999999</v>
      </c>
      <c r="H93" s="619">
        <v>-104.48</v>
      </c>
      <c r="I93" s="615">
        <f t="shared" si="49"/>
        <v>-55.722999999999992</v>
      </c>
      <c r="J93" s="619">
        <f t="shared" si="50"/>
        <v>-54.070000000000007</v>
      </c>
      <c r="K93" s="615">
        <v>-156.804</v>
      </c>
      <c r="L93" s="619">
        <v>-172.875</v>
      </c>
      <c r="M93" s="615">
        <f t="shared" si="51"/>
        <v>-75.501999999999995</v>
      </c>
      <c r="N93" s="619">
        <f t="shared" si="52"/>
        <v>-91.343999999999994</v>
      </c>
      <c r="O93" s="615">
        <v>-62.945999999999998</v>
      </c>
      <c r="P93" s="619">
        <v>-54.642000000000003</v>
      </c>
      <c r="Q93" s="615">
        <f t="shared" si="53"/>
        <v>-32.875999999999998</v>
      </c>
      <c r="R93" s="619">
        <f t="shared" si="54"/>
        <v>-28.44</v>
      </c>
      <c r="S93" s="764">
        <v>0</v>
      </c>
      <c r="T93" s="619">
        <v>0</v>
      </c>
      <c r="U93" s="615">
        <f t="shared" si="55"/>
        <v>0</v>
      </c>
      <c r="V93" s="619">
        <f t="shared" si="56"/>
        <v>0</v>
      </c>
      <c r="W93" s="615">
        <v>-6.84</v>
      </c>
      <c r="X93" s="619">
        <v>-7.0279999999999996</v>
      </c>
      <c r="Y93" s="615">
        <f t="shared" si="57"/>
        <v>-3.4590000000000001</v>
      </c>
      <c r="Z93" s="619">
        <f t="shared" si="58"/>
        <v>-3.6279999999999997</v>
      </c>
      <c r="AA93" s="615">
        <v>0</v>
      </c>
      <c r="AB93" s="619">
        <v>0</v>
      </c>
      <c r="AC93" s="615">
        <f t="shared" si="59"/>
        <v>0</v>
      </c>
      <c r="AD93" s="619">
        <f t="shared" si="60"/>
        <v>0</v>
      </c>
      <c r="AE93" s="615">
        <v>-330.73599999999999</v>
      </c>
      <c r="AF93" s="619">
        <v>-342.35899999999998</v>
      </c>
      <c r="AG93" s="615">
        <f t="shared" si="61"/>
        <v>-168.583</v>
      </c>
      <c r="AH93" s="619">
        <f t="shared" si="62"/>
        <v>-179.27699999999999</v>
      </c>
      <c r="AJ93" s="170">
        <v>0</v>
      </c>
      <c r="AK93" s="171" t="s">
        <v>433</v>
      </c>
      <c r="AL93" s="615">
        <v>-0.42499999999999999</v>
      </c>
      <c r="AM93" s="619">
        <v>-1.5389999999999999</v>
      </c>
      <c r="AN93" s="615"/>
      <c r="AO93" s="619"/>
      <c r="AP93" s="615">
        <v>-46.975000000000001</v>
      </c>
      <c r="AQ93" s="619">
        <v>-50.41</v>
      </c>
      <c r="AR93" s="615"/>
      <c r="AS93" s="619"/>
      <c r="AT93" s="615">
        <v>-81.302000000000007</v>
      </c>
      <c r="AU93" s="619">
        <v>-81.531000000000006</v>
      </c>
      <c r="AV93" s="615"/>
      <c r="AW93" s="619"/>
      <c r="AX93" s="615">
        <v>-30.07</v>
      </c>
      <c r="AY93" s="619">
        <v>-26.202000000000002</v>
      </c>
      <c r="AZ93" s="615"/>
      <c r="BA93" s="619"/>
      <c r="BB93" s="615">
        <v>0</v>
      </c>
      <c r="BC93" s="619">
        <v>0</v>
      </c>
      <c r="BD93" s="615"/>
      <c r="BE93" s="619"/>
      <c r="BF93" s="615">
        <v>-3.3809999999999998</v>
      </c>
      <c r="BG93" s="619">
        <v>-3.4</v>
      </c>
      <c r="BH93" s="615"/>
      <c r="BI93" s="619"/>
      <c r="BJ93" s="615">
        <v>0</v>
      </c>
      <c r="BK93" s="619">
        <v>0</v>
      </c>
      <c r="BL93" s="615"/>
      <c r="BM93" s="619"/>
      <c r="BN93" s="615">
        <v>-162.15299999999999</v>
      </c>
      <c r="BO93" s="619">
        <v>-163.08199999999999</v>
      </c>
      <c r="BP93" s="615"/>
      <c r="BQ93" s="619"/>
      <c r="FT93" s="88"/>
      <c r="FU93" s="88"/>
      <c r="FV93" s="88"/>
      <c r="FW93" s="88"/>
      <c r="FX93" s="88"/>
      <c r="FY93" s="88"/>
      <c r="FZ93" s="88"/>
      <c r="GA93" s="88"/>
      <c r="GB93" s="88"/>
      <c r="GC93" s="88"/>
      <c r="GD93" s="88"/>
      <c r="GE93" s="88"/>
      <c r="GF93" s="88"/>
      <c r="GG93" s="88"/>
    </row>
    <row r="94" spans="1:189">
      <c r="A94" s="170"/>
      <c r="B94" s="171" t="s">
        <v>434</v>
      </c>
      <c r="C94" s="615">
        <v>-7.4210000000000003</v>
      </c>
      <c r="D94" s="619">
        <v>-12.669</v>
      </c>
      <c r="E94" s="615">
        <f t="shared" si="47"/>
        <v>-3.7270000000000003</v>
      </c>
      <c r="F94" s="619">
        <f t="shared" si="48"/>
        <v>-5.6530000000000005</v>
      </c>
      <c r="G94" s="615">
        <v>-97.05</v>
      </c>
      <c r="H94" s="619">
        <v>-82.936999999999998</v>
      </c>
      <c r="I94" s="615">
        <f t="shared" si="49"/>
        <v>-56.613999999999997</v>
      </c>
      <c r="J94" s="619">
        <f t="shared" si="50"/>
        <v>-26.160999999999994</v>
      </c>
      <c r="K94" s="615">
        <v>-331.721</v>
      </c>
      <c r="L94" s="619">
        <v>-328.40100000000001</v>
      </c>
      <c r="M94" s="615">
        <f t="shared" si="51"/>
        <v>-163.857</v>
      </c>
      <c r="N94" s="619">
        <f t="shared" si="52"/>
        <v>-167.89200000000002</v>
      </c>
      <c r="O94" s="615">
        <v>-96.611000000000004</v>
      </c>
      <c r="P94" s="619">
        <v>-69.600999999999999</v>
      </c>
      <c r="Q94" s="615">
        <f t="shared" si="53"/>
        <v>-53.110000000000007</v>
      </c>
      <c r="R94" s="619">
        <f t="shared" si="54"/>
        <v>-34.874000000000002</v>
      </c>
      <c r="S94" s="764">
        <v>-0.27400000000000002</v>
      </c>
      <c r="T94" s="619">
        <v>-2.4E-2</v>
      </c>
      <c r="U94" s="615">
        <f t="shared" si="55"/>
        <v>-0.254</v>
      </c>
      <c r="V94" s="619">
        <f t="shared" si="56"/>
        <v>-2.1000000000000001E-2</v>
      </c>
      <c r="W94" s="615">
        <v>-9.782</v>
      </c>
      <c r="X94" s="619">
        <v>-21.116</v>
      </c>
      <c r="Y94" s="615">
        <f t="shared" si="57"/>
        <v>-4.7279999999999998</v>
      </c>
      <c r="Z94" s="619">
        <f t="shared" si="58"/>
        <v>-14.798999999999999</v>
      </c>
      <c r="AA94" s="615">
        <v>6.0000000000000001E-3</v>
      </c>
      <c r="AB94" s="619">
        <v>7.4999999999999997E-2</v>
      </c>
      <c r="AC94" s="615">
        <f t="shared" si="59"/>
        <v>-2.6000000000000002E-2</v>
      </c>
      <c r="AD94" s="619">
        <f t="shared" si="60"/>
        <v>7.2999999999999995E-2</v>
      </c>
      <c r="AE94" s="615">
        <v>-542.85299999999995</v>
      </c>
      <c r="AF94" s="619">
        <v>-514.673</v>
      </c>
      <c r="AG94" s="615">
        <f t="shared" si="61"/>
        <v>-282.31599999999997</v>
      </c>
      <c r="AH94" s="619">
        <f t="shared" si="62"/>
        <v>-249.327</v>
      </c>
      <c r="AJ94" s="170">
        <v>0</v>
      </c>
      <c r="AK94" s="171" t="s">
        <v>434</v>
      </c>
      <c r="AL94" s="615">
        <v>-3.694</v>
      </c>
      <c r="AM94" s="619">
        <v>-7.016</v>
      </c>
      <c r="AN94" s="615"/>
      <c r="AO94" s="619"/>
      <c r="AP94" s="615">
        <v>-40.436</v>
      </c>
      <c r="AQ94" s="619">
        <v>-56.776000000000003</v>
      </c>
      <c r="AR94" s="615"/>
      <c r="AS94" s="619"/>
      <c r="AT94" s="615">
        <v>-167.864</v>
      </c>
      <c r="AU94" s="619">
        <v>-160.50899999999999</v>
      </c>
      <c r="AV94" s="615"/>
      <c r="AW94" s="619"/>
      <c r="AX94" s="615">
        <v>-43.500999999999998</v>
      </c>
      <c r="AY94" s="619">
        <v>-34.726999999999997</v>
      </c>
      <c r="AZ94" s="615"/>
      <c r="BA94" s="619"/>
      <c r="BB94" s="615">
        <v>-0.02</v>
      </c>
      <c r="BC94" s="619">
        <v>-3.0000000000000001E-3</v>
      </c>
      <c r="BD94" s="615"/>
      <c r="BE94" s="619"/>
      <c r="BF94" s="615">
        <v>-5.0540000000000003</v>
      </c>
      <c r="BG94" s="619">
        <v>-6.3170000000000002</v>
      </c>
      <c r="BH94" s="615"/>
      <c r="BI94" s="619"/>
      <c r="BJ94" s="615">
        <v>3.2000000000000001E-2</v>
      </c>
      <c r="BK94" s="619">
        <v>2E-3</v>
      </c>
      <c r="BL94" s="615"/>
      <c r="BM94" s="619"/>
      <c r="BN94" s="615">
        <v>-260.53699999999998</v>
      </c>
      <c r="BO94" s="619">
        <v>-265.346</v>
      </c>
      <c r="BP94" s="615"/>
      <c r="BQ94" s="619"/>
      <c r="FT94" s="88"/>
      <c r="FU94" s="88"/>
      <c r="FV94" s="88"/>
      <c r="FW94" s="88"/>
      <c r="FX94" s="88"/>
      <c r="FY94" s="88"/>
      <c r="FZ94" s="88"/>
      <c r="GA94" s="88"/>
      <c r="GB94" s="88"/>
      <c r="GC94" s="88"/>
      <c r="GD94" s="88"/>
      <c r="GE94" s="88"/>
      <c r="GF94" s="88"/>
      <c r="GG94" s="88"/>
    </row>
    <row r="95" spans="1:189">
      <c r="A95" s="179"/>
      <c r="B95" s="179"/>
      <c r="C95" s="179"/>
      <c r="D95" s="179"/>
      <c r="E95" s="179"/>
      <c r="F95" s="179"/>
      <c r="G95" s="179">
        <v>0</v>
      </c>
      <c r="H95" s="179">
        <v>0</v>
      </c>
      <c r="I95" s="179"/>
      <c r="J95" s="179"/>
      <c r="K95" s="179">
        <v>0</v>
      </c>
      <c r="L95" s="742">
        <v>0</v>
      </c>
      <c r="M95" s="179"/>
      <c r="N95" s="179"/>
      <c r="O95" s="179">
        <v>0</v>
      </c>
      <c r="P95" s="179">
        <v>0</v>
      </c>
      <c r="Q95" s="179"/>
      <c r="R95" s="179"/>
      <c r="S95" s="765">
        <v>0</v>
      </c>
      <c r="T95" s="179">
        <v>0</v>
      </c>
      <c r="U95" s="179"/>
      <c r="V95" s="179"/>
      <c r="W95" s="179">
        <v>0</v>
      </c>
      <c r="X95" s="179">
        <v>0</v>
      </c>
      <c r="Y95" s="179"/>
      <c r="Z95" s="179"/>
      <c r="AA95" s="179">
        <v>0</v>
      </c>
      <c r="AB95" s="179">
        <v>0</v>
      </c>
      <c r="AC95" s="179"/>
      <c r="AD95" s="179"/>
      <c r="AE95" s="179">
        <v>0</v>
      </c>
      <c r="AF95" s="179">
        <v>0</v>
      </c>
      <c r="AG95" s="179"/>
      <c r="AH95" s="179"/>
      <c r="AI95" s="179"/>
      <c r="AJ95" s="179">
        <v>0</v>
      </c>
      <c r="AK95" s="179">
        <v>0</v>
      </c>
      <c r="AL95" s="179">
        <v>0</v>
      </c>
      <c r="AM95" s="179">
        <v>0</v>
      </c>
      <c r="AN95" s="179"/>
      <c r="AO95" s="179"/>
      <c r="AP95" s="179">
        <v>0</v>
      </c>
      <c r="AQ95" s="179">
        <v>0</v>
      </c>
      <c r="AR95" s="179"/>
      <c r="AS95" s="179"/>
      <c r="AT95" s="179">
        <v>0</v>
      </c>
      <c r="AU95" s="179">
        <v>0</v>
      </c>
      <c r="AV95" s="179"/>
      <c r="AW95" s="179"/>
      <c r="AX95" s="179">
        <v>0</v>
      </c>
      <c r="AY95" s="179">
        <v>0</v>
      </c>
      <c r="AZ95" s="179"/>
      <c r="BA95" s="179"/>
      <c r="BB95" s="179">
        <v>0</v>
      </c>
      <c r="BC95" s="179">
        <v>0</v>
      </c>
      <c r="BD95" s="179"/>
      <c r="BE95" s="179"/>
      <c r="BF95" s="179">
        <v>0</v>
      </c>
      <c r="BG95" s="179">
        <v>0</v>
      </c>
      <c r="BH95" s="179"/>
      <c r="BI95" s="179"/>
      <c r="BJ95" s="179">
        <v>0</v>
      </c>
      <c r="BK95" s="179">
        <v>0</v>
      </c>
      <c r="BL95" s="179"/>
      <c r="BM95" s="179"/>
      <c r="BN95" s="179">
        <v>0</v>
      </c>
      <c r="BO95" s="179">
        <v>0</v>
      </c>
      <c r="BP95" s="179"/>
      <c r="BQ95" s="179"/>
      <c r="FT95" s="88"/>
      <c r="FU95" s="88"/>
      <c r="FV95" s="88"/>
      <c r="FW95" s="88"/>
      <c r="FX95" s="88"/>
      <c r="FY95" s="88"/>
      <c r="FZ95" s="88"/>
      <c r="GA95" s="88"/>
      <c r="GB95" s="88"/>
      <c r="GC95" s="88"/>
      <c r="GD95" s="88"/>
      <c r="GE95" s="88"/>
      <c r="GF95" s="88"/>
      <c r="GG95" s="88"/>
    </row>
    <row r="96" spans="1:189" s="178" customFormat="1">
      <c r="A96" s="168" t="s">
        <v>435</v>
      </c>
      <c r="B96" s="169"/>
      <c r="C96" s="624">
        <v>-8.8239999999999998</v>
      </c>
      <c r="D96" s="621">
        <v>-15.632</v>
      </c>
      <c r="E96" s="624">
        <f t="shared" ref="E96" si="63">C96-AL96</f>
        <v>-4.7489999999999997</v>
      </c>
      <c r="F96" s="621">
        <f t="shared" ref="F96" si="64">D96-AM96</f>
        <v>-7.488999999999999</v>
      </c>
      <c r="G96" s="624">
        <v>31.728999999999999</v>
      </c>
      <c r="H96" s="621">
        <v>-30.844000000000001</v>
      </c>
      <c r="I96" s="624">
        <f t="shared" ref="I96" si="65">G96-AP96</f>
        <v>27.413</v>
      </c>
      <c r="J96" s="621">
        <f t="shared" ref="J96" si="66">H96-AQ96</f>
        <v>4.7819999999999965</v>
      </c>
      <c r="K96" s="624">
        <v>1200.4110000000001</v>
      </c>
      <c r="L96" s="621">
        <v>1188.01</v>
      </c>
      <c r="M96" s="624">
        <f t="shared" ref="M96" si="67">K96-AT96</f>
        <v>563.70800000000008</v>
      </c>
      <c r="N96" s="621">
        <f t="shared" ref="N96" si="68">L96-AU96</f>
        <v>565.42999999999995</v>
      </c>
      <c r="O96" s="624">
        <v>784.58500000000004</v>
      </c>
      <c r="P96" s="621">
        <v>706.80700000000002</v>
      </c>
      <c r="Q96" s="624">
        <f t="shared" ref="Q96" si="69">O96-AX96</f>
        <v>391.89900000000006</v>
      </c>
      <c r="R96" s="621">
        <f t="shared" ref="R96" si="70">P96-AY96</f>
        <v>381.06200000000001</v>
      </c>
      <c r="S96" s="762">
        <v>-0.27400000000000002</v>
      </c>
      <c r="T96" s="621">
        <v>-2.4E-2</v>
      </c>
      <c r="U96" s="624">
        <f t="shared" ref="U96" si="71">S96-BB96</f>
        <v>-0.254</v>
      </c>
      <c r="V96" s="621">
        <f t="shared" ref="V96" si="72">T96-BC96</f>
        <v>-2.1000000000000001E-2</v>
      </c>
      <c r="W96" s="624">
        <v>64.161000000000001</v>
      </c>
      <c r="X96" s="621">
        <v>51.034999999999997</v>
      </c>
      <c r="Y96" s="624">
        <f t="shared" ref="Y96" si="73">W96-BF96</f>
        <v>16.788000000000004</v>
      </c>
      <c r="Z96" s="621">
        <f t="shared" ref="Z96" si="74">X96-BG96</f>
        <v>10.794999999999995</v>
      </c>
      <c r="AA96" s="624">
        <v>7.1999999999999995E-2</v>
      </c>
      <c r="AB96" s="621">
        <v>0.14199999999999999</v>
      </c>
      <c r="AC96" s="624">
        <f t="shared" ref="AC96" si="75">AA96-BJ96</f>
        <v>2.9999999999999992E-2</v>
      </c>
      <c r="AD96" s="621">
        <f t="shared" ref="AD96" si="76">AB96-BK96</f>
        <v>0.156</v>
      </c>
      <c r="AE96" s="624">
        <v>2071.86</v>
      </c>
      <c r="AF96" s="621">
        <v>1899.4939999999999</v>
      </c>
      <c r="AG96" s="624">
        <f t="shared" ref="AG96" si="77">AE96-BN96</f>
        <v>994.83500000000004</v>
      </c>
      <c r="AH96" s="621">
        <f t="shared" ref="AH96" si="78">AF96-BO96</f>
        <v>954.71499999999992</v>
      </c>
      <c r="AI96" s="154"/>
      <c r="AJ96" s="168" t="s">
        <v>435</v>
      </c>
      <c r="AK96" s="169">
        <v>0</v>
      </c>
      <c r="AL96" s="624">
        <v>-4.0750000000000002</v>
      </c>
      <c r="AM96" s="621">
        <v>-8.1430000000000007</v>
      </c>
      <c r="AN96" s="624"/>
      <c r="AO96" s="621"/>
      <c r="AP96" s="624">
        <v>4.3159999999999998</v>
      </c>
      <c r="AQ96" s="621">
        <v>-35.625999999999998</v>
      </c>
      <c r="AR96" s="624"/>
      <c r="AS96" s="621"/>
      <c r="AT96" s="624">
        <v>636.70299999999997</v>
      </c>
      <c r="AU96" s="621">
        <v>622.58000000000004</v>
      </c>
      <c r="AV96" s="624"/>
      <c r="AW96" s="621"/>
      <c r="AX96" s="624">
        <v>392.68599999999998</v>
      </c>
      <c r="AY96" s="621">
        <v>325.745</v>
      </c>
      <c r="AZ96" s="624"/>
      <c r="BA96" s="621"/>
      <c r="BB96" s="624">
        <v>-0.02</v>
      </c>
      <c r="BC96" s="621">
        <v>-3.0000000000000001E-3</v>
      </c>
      <c r="BD96" s="624"/>
      <c r="BE96" s="621"/>
      <c r="BF96" s="624">
        <v>47.372999999999998</v>
      </c>
      <c r="BG96" s="621">
        <v>40.24</v>
      </c>
      <c r="BH96" s="624"/>
      <c r="BI96" s="621"/>
      <c r="BJ96" s="624">
        <v>4.2000000000000003E-2</v>
      </c>
      <c r="BK96" s="621">
        <v>-1.4E-2</v>
      </c>
      <c r="BL96" s="624"/>
      <c r="BM96" s="621"/>
      <c r="BN96" s="624">
        <v>1077.0250000000001</v>
      </c>
      <c r="BO96" s="621">
        <v>944.779</v>
      </c>
      <c r="BP96" s="624"/>
      <c r="BQ96" s="621"/>
      <c r="BR96" s="154"/>
      <c r="BS96" s="154"/>
      <c r="BT96" s="154"/>
      <c r="BU96" s="154"/>
      <c r="BV96" s="154"/>
      <c r="BW96" s="154"/>
      <c r="BX96" s="154"/>
      <c r="BY96" s="154"/>
      <c r="BZ96" s="154"/>
      <c r="CA96" s="154"/>
      <c r="CB96" s="154"/>
      <c r="CC96" s="154"/>
      <c r="CD96" s="154"/>
      <c r="CE96" s="154"/>
      <c r="CF96" s="154"/>
      <c r="CG96" s="154"/>
      <c r="CH96" s="154"/>
      <c r="CI96" s="154"/>
      <c r="CJ96" s="154"/>
      <c r="CK96" s="154"/>
      <c r="CL96" s="154"/>
      <c r="CM96" s="154"/>
      <c r="CN96" s="154"/>
      <c r="CO96" s="154"/>
      <c r="CP96" s="154"/>
      <c r="CQ96" s="154"/>
      <c r="CR96" s="154"/>
      <c r="CS96" s="154"/>
      <c r="CT96" s="154"/>
      <c r="CU96" s="154"/>
      <c r="CV96" s="154"/>
      <c r="CW96" s="154"/>
      <c r="CX96" s="154"/>
      <c r="CY96" s="154"/>
      <c r="CZ96" s="154"/>
      <c r="DA96" s="154"/>
      <c r="DB96" s="154"/>
      <c r="DC96" s="154"/>
      <c r="DD96" s="154"/>
      <c r="DE96" s="154"/>
      <c r="DF96" s="154"/>
      <c r="DG96" s="154"/>
      <c r="DH96" s="154"/>
      <c r="DI96" s="154"/>
      <c r="DJ96" s="154"/>
      <c r="DK96" s="154"/>
      <c r="DL96" s="154"/>
      <c r="DM96" s="154"/>
      <c r="DN96" s="154"/>
      <c r="DO96" s="154"/>
      <c r="DP96" s="154"/>
      <c r="DQ96" s="154"/>
      <c r="DR96" s="154"/>
      <c r="DS96" s="154"/>
      <c r="DT96" s="154"/>
      <c r="DU96" s="154"/>
      <c r="DV96" s="154"/>
      <c r="DW96" s="154"/>
      <c r="DX96" s="154"/>
      <c r="DY96" s="154"/>
      <c r="DZ96" s="154"/>
      <c r="EA96" s="154"/>
      <c r="EB96" s="154"/>
      <c r="EC96" s="154"/>
      <c r="ED96" s="154"/>
      <c r="EE96" s="154"/>
      <c r="EF96" s="154"/>
      <c r="EG96" s="154"/>
      <c r="EH96" s="154"/>
      <c r="EI96" s="154"/>
      <c r="EJ96" s="154"/>
      <c r="EK96" s="154"/>
      <c r="EL96" s="154"/>
      <c r="EM96" s="154"/>
      <c r="EN96" s="154"/>
      <c r="EO96" s="154"/>
      <c r="EP96" s="154"/>
      <c r="EQ96" s="154"/>
      <c r="ER96" s="154"/>
      <c r="ES96" s="154"/>
      <c r="ET96" s="154"/>
      <c r="EU96" s="154"/>
      <c r="EV96" s="154"/>
      <c r="EW96" s="154"/>
      <c r="EX96" s="154"/>
      <c r="EY96" s="154"/>
      <c r="EZ96" s="154"/>
      <c r="FA96" s="154"/>
      <c r="FB96" s="154"/>
      <c r="FC96" s="154"/>
      <c r="FD96" s="154"/>
      <c r="FE96" s="154"/>
      <c r="FF96" s="154"/>
      <c r="FG96" s="154"/>
      <c r="FH96" s="154"/>
      <c r="FI96" s="154"/>
      <c r="FJ96" s="154"/>
      <c r="FK96" s="154"/>
      <c r="FL96" s="154"/>
      <c r="FM96" s="154"/>
      <c r="FN96" s="154"/>
      <c r="FO96" s="154"/>
      <c r="FP96" s="154"/>
      <c r="FQ96" s="154"/>
      <c r="FR96" s="154"/>
      <c r="FS96" s="154"/>
      <c r="FT96" s="154"/>
      <c r="FU96" s="154"/>
      <c r="FV96" s="154"/>
      <c r="FW96" s="154"/>
      <c r="FX96" s="154"/>
      <c r="FY96" s="154"/>
      <c r="FZ96" s="154"/>
      <c r="GA96" s="154"/>
      <c r="GB96" s="154"/>
      <c r="GC96" s="154"/>
      <c r="GD96" s="154"/>
      <c r="GE96" s="154"/>
      <c r="GF96" s="154"/>
      <c r="GG96" s="154"/>
    </row>
    <row r="97" spans="1:189">
      <c r="A97" s="179"/>
      <c r="B97" s="179"/>
      <c r="C97" s="179"/>
      <c r="D97" s="179"/>
      <c r="E97" s="179"/>
      <c r="F97" s="179"/>
      <c r="G97" s="179">
        <v>0</v>
      </c>
      <c r="H97" s="179">
        <v>0</v>
      </c>
      <c r="I97" s="179"/>
      <c r="J97" s="179"/>
      <c r="K97" s="179">
        <v>0</v>
      </c>
      <c r="L97" s="742">
        <v>0</v>
      </c>
      <c r="M97" s="179"/>
      <c r="N97" s="179"/>
      <c r="O97" s="179">
        <v>0</v>
      </c>
      <c r="P97" s="179">
        <v>0</v>
      </c>
      <c r="Q97" s="179"/>
      <c r="R97" s="179"/>
      <c r="S97" s="765">
        <v>0</v>
      </c>
      <c r="T97" s="179">
        <v>0</v>
      </c>
      <c r="U97" s="179"/>
      <c r="V97" s="179"/>
      <c r="W97" s="179">
        <v>0</v>
      </c>
      <c r="X97" s="179">
        <v>0</v>
      </c>
      <c r="Y97" s="179"/>
      <c r="Z97" s="179"/>
      <c r="AA97" s="179">
        <v>0</v>
      </c>
      <c r="AB97" s="179">
        <v>0</v>
      </c>
      <c r="AC97" s="179"/>
      <c r="AD97" s="179"/>
      <c r="AE97" s="179">
        <v>0</v>
      </c>
      <c r="AF97" s="179">
        <v>0</v>
      </c>
      <c r="AG97" s="179"/>
      <c r="AH97" s="179"/>
      <c r="AI97" s="179"/>
      <c r="AJ97" s="179">
        <v>0</v>
      </c>
      <c r="AK97" s="179">
        <v>0</v>
      </c>
      <c r="AL97" s="179">
        <v>0</v>
      </c>
      <c r="AM97" s="179">
        <v>0</v>
      </c>
      <c r="AN97" s="179"/>
      <c r="AO97" s="179"/>
      <c r="AP97" s="179">
        <v>0</v>
      </c>
      <c r="AQ97" s="179">
        <v>0</v>
      </c>
      <c r="AR97" s="179"/>
      <c r="AS97" s="179"/>
      <c r="AT97" s="179">
        <v>0</v>
      </c>
      <c r="AU97" s="179">
        <v>0</v>
      </c>
      <c r="AV97" s="179"/>
      <c r="AW97" s="179"/>
      <c r="AX97" s="179">
        <v>0</v>
      </c>
      <c r="AY97" s="179">
        <v>0</v>
      </c>
      <c r="AZ97" s="179"/>
      <c r="BA97" s="179"/>
      <c r="BB97" s="179">
        <v>0</v>
      </c>
      <c r="BC97" s="179">
        <v>0</v>
      </c>
      <c r="BD97" s="179"/>
      <c r="BE97" s="179"/>
      <c r="BF97" s="179">
        <v>0</v>
      </c>
      <c r="BG97" s="179">
        <v>0</v>
      </c>
      <c r="BH97" s="179"/>
      <c r="BI97" s="179"/>
      <c r="BJ97" s="179">
        <v>0</v>
      </c>
      <c r="BK97" s="179">
        <v>0</v>
      </c>
      <c r="BL97" s="179"/>
      <c r="BM97" s="179"/>
      <c r="BN97" s="179">
        <v>0</v>
      </c>
      <c r="BO97" s="179">
        <v>0</v>
      </c>
      <c r="BP97" s="179"/>
      <c r="BQ97" s="179"/>
      <c r="FT97" s="88"/>
      <c r="FU97" s="88"/>
      <c r="FV97" s="88"/>
      <c r="FW97" s="88"/>
      <c r="FX97" s="88"/>
      <c r="FY97" s="88"/>
      <c r="FZ97" s="88"/>
      <c r="GA97" s="88"/>
      <c r="GB97" s="88"/>
      <c r="GC97" s="88"/>
      <c r="GD97" s="88"/>
      <c r="GE97" s="88"/>
      <c r="GF97" s="88"/>
      <c r="GG97" s="88"/>
    </row>
    <row r="98" spans="1:189">
      <c r="A98" s="174"/>
      <c r="B98" s="175" t="s">
        <v>436</v>
      </c>
      <c r="C98" s="615">
        <v>0</v>
      </c>
      <c r="D98" s="619">
        <v>0</v>
      </c>
      <c r="E98" s="615">
        <f t="shared" ref="E98:E100" si="79">C98-AL98</f>
        <v>0</v>
      </c>
      <c r="F98" s="619">
        <f t="shared" ref="F98:F100" si="80">D98-AM98</f>
        <v>0</v>
      </c>
      <c r="G98" s="615">
        <v>-72.831999999999994</v>
      </c>
      <c r="H98" s="619">
        <v>-76.088999999999999</v>
      </c>
      <c r="I98" s="615">
        <f t="shared" ref="I98:I100" si="81">G98-AP98</f>
        <v>-42.849999999999994</v>
      </c>
      <c r="J98" s="619">
        <f t="shared" ref="J98:J99" si="82">H98-AQ98</f>
        <v>-50.010999999999996</v>
      </c>
      <c r="K98" s="615">
        <v>-347.762</v>
      </c>
      <c r="L98" s="619">
        <v>-295.62799999999999</v>
      </c>
      <c r="M98" s="615">
        <f t="shared" ref="M98:M100" si="83">K98-AT98</f>
        <v>-176.059</v>
      </c>
      <c r="N98" s="619">
        <f t="shared" ref="N98:N100" si="84">L98-AU98</f>
        <v>-153.18899999999999</v>
      </c>
      <c r="O98" s="615">
        <v>-113.907</v>
      </c>
      <c r="P98" s="619">
        <v>-89.460999999999999</v>
      </c>
      <c r="Q98" s="615">
        <f t="shared" ref="Q98:Q100" si="85">O98-AX98</f>
        <v>-57.352999999999994</v>
      </c>
      <c r="R98" s="619">
        <f t="shared" ref="R98:R100" si="86">P98-AY98</f>
        <v>-47.283000000000001</v>
      </c>
      <c r="S98" s="764">
        <v>0</v>
      </c>
      <c r="T98" s="619">
        <v>0</v>
      </c>
      <c r="U98" s="615">
        <f t="shared" ref="U98:U100" si="87">S98-BB98</f>
        <v>0</v>
      </c>
      <c r="V98" s="619">
        <f t="shared" ref="V98:V100" si="88">T98-BC98</f>
        <v>0</v>
      </c>
      <c r="W98" s="615">
        <v>-24.884</v>
      </c>
      <c r="X98" s="619">
        <v>-23.33</v>
      </c>
      <c r="Y98" s="615">
        <f t="shared" ref="Y98:Y100" si="89">W98-BF98</f>
        <v>-12.341000000000001</v>
      </c>
      <c r="Z98" s="619">
        <f t="shared" ref="Z98:Z100" si="90">X98-BG98</f>
        <v>-11.727999999999998</v>
      </c>
      <c r="AA98" s="615">
        <v>0</v>
      </c>
      <c r="AB98" s="619">
        <v>0</v>
      </c>
      <c r="AC98" s="615">
        <f t="shared" ref="AC98:AC100" si="91">AA98-BJ98</f>
        <v>0</v>
      </c>
      <c r="AD98" s="619">
        <f t="shared" ref="AD98:AD100" si="92">AB98-BK98</f>
        <v>0</v>
      </c>
      <c r="AE98" s="615">
        <v>-559.38499999999999</v>
      </c>
      <c r="AF98" s="619">
        <v>-484.50799999999998</v>
      </c>
      <c r="AG98" s="615">
        <f t="shared" ref="AG98:AG100" si="93">AE98-BN98</f>
        <v>-288.60300000000001</v>
      </c>
      <c r="AH98" s="619">
        <f t="shared" ref="AH98:AH100" si="94">AF98-BO98</f>
        <v>-262.21100000000001</v>
      </c>
      <c r="AJ98" s="174">
        <v>0</v>
      </c>
      <c r="AK98" s="175" t="s">
        <v>436</v>
      </c>
      <c r="AL98" s="615">
        <v>0</v>
      </c>
      <c r="AM98" s="619">
        <v>0</v>
      </c>
      <c r="AN98" s="615"/>
      <c r="AO98" s="619"/>
      <c r="AP98" s="615">
        <v>-29.981999999999999</v>
      </c>
      <c r="AQ98" s="619">
        <v>-26.077999999999999</v>
      </c>
      <c r="AR98" s="615"/>
      <c r="AS98" s="619"/>
      <c r="AT98" s="615">
        <v>-171.703</v>
      </c>
      <c r="AU98" s="619">
        <v>-142.43899999999999</v>
      </c>
      <c r="AV98" s="615"/>
      <c r="AW98" s="619"/>
      <c r="AX98" s="615">
        <v>-56.554000000000002</v>
      </c>
      <c r="AY98" s="619">
        <v>-42.177999999999997</v>
      </c>
      <c r="AZ98" s="615"/>
      <c r="BA98" s="619"/>
      <c r="BB98" s="615">
        <v>0</v>
      </c>
      <c r="BC98" s="619">
        <v>0</v>
      </c>
      <c r="BD98" s="615"/>
      <c r="BE98" s="619"/>
      <c r="BF98" s="615">
        <v>-12.542999999999999</v>
      </c>
      <c r="BG98" s="619">
        <v>-11.602</v>
      </c>
      <c r="BH98" s="615"/>
      <c r="BI98" s="619"/>
      <c r="BJ98" s="615">
        <v>0</v>
      </c>
      <c r="BK98" s="619">
        <v>0</v>
      </c>
      <c r="BL98" s="615"/>
      <c r="BM98" s="619"/>
      <c r="BN98" s="615">
        <v>-270.78199999999998</v>
      </c>
      <c r="BO98" s="619">
        <v>-222.297</v>
      </c>
      <c r="BP98" s="615"/>
      <c r="BQ98" s="619"/>
      <c r="FT98" s="88"/>
      <c r="FU98" s="88"/>
      <c r="FV98" s="88"/>
      <c r="FW98" s="88"/>
      <c r="FX98" s="88"/>
      <c r="FY98" s="88"/>
      <c r="FZ98" s="88"/>
      <c r="GA98" s="88"/>
      <c r="GB98" s="88"/>
      <c r="GC98" s="88"/>
      <c r="GD98" s="88"/>
      <c r="GE98" s="88"/>
      <c r="GF98" s="88"/>
      <c r="GG98" s="88"/>
    </row>
    <row r="99" spans="1:189">
      <c r="A99" s="174"/>
      <c r="B99" s="175" t="s">
        <v>437</v>
      </c>
      <c r="C99" s="615">
        <v>0</v>
      </c>
      <c r="D99" s="619">
        <v>0</v>
      </c>
      <c r="E99" s="615">
        <f t="shared" si="79"/>
        <v>0</v>
      </c>
      <c r="F99" s="619">
        <f t="shared" si="80"/>
        <v>0</v>
      </c>
      <c r="G99" s="615">
        <v>-1.042</v>
      </c>
      <c r="H99" s="619">
        <v>0</v>
      </c>
      <c r="I99" s="615">
        <f t="shared" si="81"/>
        <v>6.0999999999999943E-2</v>
      </c>
      <c r="J99" s="619">
        <f t="shared" si="82"/>
        <v>0</v>
      </c>
      <c r="K99" s="615">
        <v>0</v>
      </c>
      <c r="L99" s="619">
        <v>0</v>
      </c>
      <c r="M99" s="615">
        <f t="shared" si="83"/>
        <v>0</v>
      </c>
      <c r="N99" s="619">
        <f t="shared" si="84"/>
        <v>0</v>
      </c>
      <c r="O99" s="615">
        <v>0</v>
      </c>
      <c r="P99" s="619">
        <v>0</v>
      </c>
      <c r="Q99" s="615">
        <f t="shared" si="85"/>
        <v>0</v>
      </c>
      <c r="R99" s="619">
        <f t="shared" si="86"/>
        <v>0</v>
      </c>
      <c r="S99" s="764">
        <v>0</v>
      </c>
      <c r="T99" s="619">
        <v>0</v>
      </c>
      <c r="U99" s="615">
        <f t="shared" si="87"/>
        <v>0</v>
      </c>
      <c r="V99" s="619">
        <f t="shared" si="88"/>
        <v>0</v>
      </c>
      <c r="W99" s="615">
        <v>-4.1269999999999998</v>
      </c>
      <c r="X99" s="619">
        <v>0</v>
      </c>
      <c r="Y99" s="615">
        <f t="shared" si="89"/>
        <v>0</v>
      </c>
      <c r="Z99" s="619">
        <f t="shared" si="90"/>
        <v>0</v>
      </c>
      <c r="AA99" s="615">
        <v>0</v>
      </c>
      <c r="AB99" s="619">
        <v>-5.891</v>
      </c>
      <c r="AC99" s="615">
        <f t="shared" si="91"/>
        <v>0</v>
      </c>
      <c r="AD99" s="619">
        <f t="shared" si="92"/>
        <v>-5.891</v>
      </c>
      <c r="AE99" s="615">
        <v>-5.1689999999999996</v>
      </c>
      <c r="AF99" s="619">
        <v>-5.891</v>
      </c>
      <c r="AG99" s="615">
        <f t="shared" si="93"/>
        <v>6.1000000000000831E-2</v>
      </c>
      <c r="AH99" s="619">
        <f t="shared" si="94"/>
        <v>-5.891</v>
      </c>
      <c r="AJ99" s="174">
        <v>0</v>
      </c>
      <c r="AK99" s="175" t="s">
        <v>437</v>
      </c>
      <c r="AL99" s="615">
        <v>0</v>
      </c>
      <c r="AM99" s="619">
        <v>0</v>
      </c>
      <c r="AN99" s="615"/>
      <c r="AO99" s="619"/>
      <c r="AP99" s="615">
        <v>-1.103</v>
      </c>
      <c r="AQ99" s="619">
        <v>0</v>
      </c>
      <c r="AR99" s="615"/>
      <c r="AS99" s="619"/>
      <c r="AT99" s="615">
        <v>0</v>
      </c>
      <c r="AU99" s="619">
        <v>0</v>
      </c>
      <c r="AV99" s="615"/>
      <c r="AW99" s="619"/>
      <c r="AX99" s="615">
        <v>0</v>
      </c>
      <c r="AY99" s="619">
        <v>0</v>
      </c>
      <c r="AZ99" s="615"/>
      <c r="BA99" s="619"/>
      <c r="BB99" s="615">
        <v>0</v>
      </c>
      <c r="BC99" s="619">
        <v>0</v>
      </c>
      <c r="BD99" s="615"/>
      <c r="BE99" s="619"/>
      <c r="BF99" s="615">
        <v>-4.1269999999999998</v>
      </c>
      <c r="BG99" s="619">
        <v>0</v>
      </c>
      <c r="BH99" s="615"/>
      <c r="BI99" s="619"/>
      <c r="BJ99" s="615">
        <v>0</v>
      </c>
      <c r="BK99" s="619">
        <v>0</v>
      </c>
      <c r="BL99" s="615"/>
      <c r="BM99" s="619"/>
      <c r="BN99" s="615">
        <v>-5.23</v>
      </c>
      <c r="BO99" s="619">
        <v>0</v>
      </c>
      <c r="BP99" s="615"/>
      <c r="BQ99" s="619"/>
      <c r="FT99" s="88"/>
      <c r="FU99" s="88"/>
      <c r="FV99" s="88"/>
      <c r="FW99" s="88"/>
      <c r="FX99" s="88"/>
      <c r="FY99" s="88"/>
      <c r="FZ99" s="88"/>
      <c r="GA99" s="88"/>
      <c r="GB99" s="88"/>
      <c r="GC99" s="88"/>
      <c r="GD99" s="88"/>
      <c r="GE99" s="88"/>
      <c r="GF99" s="88"/>
      <c r="GG99" s="88"/>
    </row>
    <row r="100" spans="1:189" ht="25.5">
      <c r="A100" s="174"/>
      <c r="B100" s="175" t="s">
        <v>438</v>
      </c>
      <c r="C100" s="615">
        <v>0</v>
      </c>
      <c r="D100" s="619">
        <v>0</v>
      </c>
      <c r="E100" s="615">
        <f t="shared" si="79"/>
        <v>0</v>
      </c>
      <c r="F100" s="619">
        <f t="shared" si="80"/>
        <v>0</v>
      </c>
      <c r="G100" s="615">
        <v>-11.944000000000001</v>
      </c>
      <c r="H100" s="619">
        <v>-8.3290000000000006</v>
      </c>
      <c r="I100" s="615">
        <f t="shared" si="81"/>
        <v>-6.4250000000000007</v>
      </c>
      <c r="J100" s="619">
        <f>H100-AH100</f>
        <v>51.682000000000009</v>
      </c>
      <c r="K100" s="615">
        <v>-118.08199999999999</v>
      </c>
      <c r="L100" s="619">
        <v>-110.61499999999999</v>
      </c>
      <c r="M100" s="615">
        <f t="shared" si="83"/>
        <v>-56.560999999999993</v>
      </c>
      <c r="N100" s="619">
        <f t="shared" si="84"/>
        <v>-55.228999999999992</v>
      </c>
      <c r="O100" s="615">
        <v>-6.21</v>
      </c>
      <c r="P100" s="619">
        <v>-5.48</v>
      </c>
      <c r="Q100" s="615">
        <f t="shared" si="85"/>
        <v>-2.0259999999999998</v>
      </c>
      <c r="R100" s="619">
        <f t="shared" si="86"/>
        <v>-1.7120000000000006</v>
      </c>
      <c r="S100" s="764">
        <v>0</v>
      </c>
      <c r="T100" s="619">
        <v>0</v>
      </c>
      <c r="U100" s="615">
        <f t="shared" si="87"/>
        <v>0</v>
      </c>
      <c r="V100" s="619">
        <f t="shared" si="88"/>
        <v>0</v>
      </c>
      <c r="W100" s="615">
        <v>-5.1999999999999998E-2</v>
      </c>
      <c r="X100" s="619">
        <v>-9.8000000000000004E-2</v>
      </c>
      <c r="Y100" s="615">
        <f t="shared" si="89"/>
        <v>-6.2E-2</v>
      </c>
      <c r="Z100" s="619">
        <f t="shared" si="90"/>
        <v>-7.0000000000000007E-2</v>
      </c>
      <c r="AA100" s="615">
        <v>0</v>
      </c>
      <c r="AB100" s="619">
        <v>0</v>
      </c>
      <c r="AC100" s="615">
        <f t="shared" si="91"/>
        <v>0</v>
      </c>
      <c r="AD100" s="619">
        <f t="shared" si="92"/>
        <v>0</v>
      </c>
      <c r="AE100" s="615">
        <v>-136.28800000000001</v>
      </c>
      <c r="AF100" s="619">
        <v>-124.52200000000001</v>
      </c>
      <c r="AG100" s="615">
        <f t="shared" si="93"/>
        <v>-65.074000000000012</v>
      </c>
      <c r="AH100" s="619">
        <f t="shared" si="94"/>
        <v>-60.01100000000001</v>
      </c>
      <c r="AJ100" s="174">
        <v>0</v>
      </c>
      <c r="AK100" s="175" t="s">
        <v>438</v>
      </c>
      <c r="AL100" s="615">
        <v>0</v>
      </c>
      <c r="AM100" s="619">
        <v>0</v>
      </c>
      <c r="AN100" s="615"/>
      <c r="AO100" s="619"/>
      <c r="AP100" s="615">
        <v>-5.5190000000000001</v>
      </c>
      <c r="AQ100" s="619">
        <v>-5.3289999999999997</v>
      </c>
      <c r="AR100" s="615"/>
      <c r="AS100" s="619"/>
      <c r="AT100" s="615">
        <v>-61.521000000000001</v>
      </c>
      <c r="AU100" s="619">
        <v>-55.386000000000003</v>
      </c>
      <c r="AV100" s="615"/>
      <c r="AW100" s="619"/>
      <c r="AX100" s="615">
        <v>-4.1840000000000002</v>
      </c>
      <c r="AY100" s="619">
        <v>-3.7679999999999998</v>
      </c>
      <c r="AZ100" s="615"/>
      <c r="BA100" s="619"/>
      <c r="BB100" s="615">
        <v>0</v>
      </c>
      <c r="BC100" s="619">
        <v>0</v>
      </c>
      <c r="BD100" s="615"/>
      <c r="BE100" s="619"/>
      <c r="BF100" s="615">
        <v>0.01</v>
      </c>
      <c r="BG100" s="619">
        <v>-2.8000000000000001E-2</v>
      </c>
      <c r="BH100" s="615"/>
      <c r="BI100" s="619"/>
      <c r="BJ100" s="615">
        <v>0</v>
      </c>
      <c r="BK100" s="619">
        <v>0</v>
      </c>
      <c r="BL100" s="615"/>
      <c r="BM100" s="619"/>
      <c r="BN100" s="615">
        <v>-71.213999999999999</v>
      </c>
      <c r="BO100" s="619">
        <v>-64.510999999999996</v>
      </c>
      <c r="BP100" s="615"/>
      <c r="BQ100" s="619"/>
      <c r="FT100" s="88"/>
      <c r="FU100" s="88"/>
      <c r="FV100" s="88"/>
      <c r="FW100" s="88"/>
      <c r="FX100" s="88"/>
      <c r="FY100" s="88"/>
      <c r="FZ100" s="88"/>
      <c r="GA100" s="88"/>
      <c r="GB100" s="88"/>
      <c r="GC100" s="88"/>
      <c r="GD100" s="88"/>
      <c r="GE100" s="88"/>
      <c r="GF100" s="88"/>
      <c r="GG100" s="88"/>
    </row>
    <row r="101" spans="1:189">
      <c r="A101" s="179"/>
      <c r="B101" s="179"/>
      <c r="C101" s="179">
        <v>0</v>
      </c>
      <c r="D101" s="179">
        <v>0</v>
      </c>
      <c r="E101" s="179"/>
      <c r="F101" s="179"/>
      <c r="G101" s="179">
        <v>0</v>
      </c>
      <c r="H101" s="179">
        <v>0</v>
      </c>
      <c r="I101" s="179"/>
      <c r="J101" s="179"/>
      <c r="K101" s="179">
        <v>0</v>
      </c>
      <c r="L101" s="742">
        <v>0</v>
      </c>
      <c r="M101" s="179"/>
      <c r="N101" s="179"/>
      <c r="O101" s="179">
        <v>0</v>
      </c>
      <c r="P101" s="179">
        <v>0</v>
      </c>
      <c r="Q101" s="179"/>
      <c r="R101" s="179"/>
      <c r="S101" s="765">
        <v>0</v>
      </c>
      <c r="T101" s="179">
        <v>0</v>
      </c>
      <c r="U101" s="179"/>
      <c r="V101" s="179"/>
      <c r="W101" s="179">
        <v>0</v>
      </c>
      <c r="X101" s="179">
        <v>0</v>
      </c>
      <c r="Y101" s="179"/>
      <c r="Z101" s="179"/>
      <c r="AA101" s="179">
        <v>0</v>
      </c>
      <c r="AB101" s="179">
        <v>0</v>
      </c>
      <c r="AC101" s="179"/>
      <c r="AD101" s="179"/>
      <c r="AE101" s="179">
        <v>0</v>
      </c>
      <c r="AF101" s="179">
        <v>0</v>
      </c>
      <c r="AG101" s="179"/>
      <c r="AH101" s="179"/>
      <c r="AI101" s="179"/>
      <c r="AJ101" s="179">
        <v>0</v>
      </c>
      <c r="AK101" s="179">
        <v>0</v>
      </c>
      <c r="AL101" s="179">
        <v>0</v>
      </c>
      <c r="AM101" s="179">
        <v>0</v>
      </c>
      <c r="AN101" s="179"/>
      <c r="AO101" s="179"/>
      <c r="AP101" s="179">
        <v>0</v>
      </c>
      <c r="AQ101" s="179">
        <v>0</v>
      </c>
      <c r="AR101" s="179"/>
      <c r="AS101" s="179"/>
      <c r="AT101" s="179">
        <v>0</v>
      </c>
      <c r="AU101" s="179">
        <v>0</v>
      </c>
      <c r="AV101" s="179"/>
      <c r="AW101" s="179"/>
      <c r="AX101" s="179">
        <v>0</v>
      </c>
      <c r="AY101" s="179">
        <v>0</v>
      </c>
      <c r="AZ101" s="179"/>
      <c r="BA101" s="179"/>
      <c r="BB101" s="179">
        <v>0</v>
      </c>
      <c r="BC101" s="179">
        <v>0</v>
      </c>
      <c r="BD101" s="179"/>
      <c r="BE101" s="179"/>
      <c r="BF101" s="179">
        <v>0</v>
      </c>
      <c r="BG101" s="179">
        <v>0</v>
      </c>
      <c r="BH101" s="179"/>
      <c r="BI101" s="179"/>
      <c r="BJ101" s="179">
        <v>0</v>
      </c>
      <c r="BK101" s="179">
        <v>0</v>
      </c>
      <c r="BL101" s="179"/>
      <c r="BM101" s="179"/>
      <c r="BN101" s="179">
        <v>0</v>
      </c>
      <c r="BO101" s="179">
        <v>0</v>
      </c>
      <c r="BP101" s="179"/>
      <c r="BQ101" s="179"/>
      <c r="FT101" s="88"/>
      <c r="FU101" s="88"/>
      <c r="FV101" s="88"/>
      <c r="FW101" s="88"/>
      <c r="FX101" s="88"/>
      <c r="FY101" s="88"/>
      <c r="FZ101" s="88"/>
      <c r="GA101" s="88"/>
      <c r="GB101" s="88"/>
      <c r="GC101" s="88"/>
      <c r="GD101" s="88"/>
      <c r="GE101" s="88"/>
      <c r="GF101" s="88"/>
      <c r="GG101" s="88"/>
    </row>
    <row r="102" spans="1:189" s="178" customFormat="1">
      <c r="A102" s="168" t="s">
        <v>439</v>
      </c>
      <c r="B102" s="169"/>
      <c r="C102" s="624">
        <v>-8.8239999999999998</v>
      </c>
      <c r="D102" s="618">
        <v>-15.632</v>
      </c>
      <c r="E102" s="624">
        <f t="shared" ref="E102" si="95">C102-AL102</f>
        <v>-4.7489999999999997</v>
      </c>
      <c r="F102" s="618">
        <f t="shared" ref="F102" si="96">D102-AM102</f>
        <v>-7.488999999999999</v>
      </c>
      <c r="G102" s="624">
        <v>-54.088999999999999</v>
      </c>
      <c r="H102" s="618">
        <v>-115.262</v>
      </c>
      <c r="I102" s="624">
        <f t="shared" ref="I102" si="97">G102-AP102</f>
        <v>-21.801000000000002</v>
      </c>
      <c r="J102" s="618">
        <f>H102-AH102</f>
        <v>-741.86400000000003</v>
      </c>
      <c r="K102" s="624">
        <v>734.56700000000001</v>
      </c>
      <c r="L102" s="618">
        <v>781.76700000000005</v>
      </c>
      <c r="M102" s="624">
        <f t="shared" ref="M102" si="98">K102-AT102</f>
        <v>331.08800000000002</v>
      </c>
      <c r="N102" s="618">
        <f t="shared" ref="N102" si="99">L102-AU102</f>
        <v>357.01200000000006</v>
      </c>
      <c r="O102" s="624">
        <v>664.46799999999996</v>
      </c>
      <c r="P102" s="618">
        <v>611.86599999999999</v>
      </c>
      <c r="Q102" s="624">
        <f t="shared" ref="Q102" si="100">O102-AX102</f>
        <v>332.52</v>
      </c>
      <c r="R102" s="618">
        <f t="shared" ref="R102" si="101">P102-AY102</f>
        <v>332.06700000000001</v>
      </c>
      <c r="S102" s="762">
        <v>-0.27400000000000002</v>
      </c>
      <c r="T102" s="618">
        <v>-2.4E-2</v>
      </c>
      <c r="U102" s="624">
        <f t="shared" ref="U102" si="102">S102-BB102</f>
        <v>-0.254</v>
      </c>
      <c r="V102" s="618">
        <f t="shared" ref="V102" si="103">T102-BC102</f>
        <v>-2.1000000000000001E-2</v>
      </c>
      <c r="W102" s="624">
        <v>35.097999999999999</v>
      </c>
      <c r="X102" s="618">
        <v>27.606999999999999</v>
      </c>
      <c r="Y102" s="624">
        <f t="shared" ref="Y102" si="104">W102-BF102</f>
        <v>4.384999999999998</v>
      </c>
      <c r="Z102" s="618">
        <f t="shared" ref="Z102" si="105">X102-BG102</f>
        <v>-1.0030000000000001</v>
      </c>
      <c r="AA102" s="624">
        <v>7.1999999999999995E-2</v>
      </c>
      <c r="AB102" s="618">
        <v>-5.7489999999999997</v>
      </c>
      <c r="AC102" s="624">
        <f t="shared" ref="AC102" si="106">AA102-BJ102</f>
        <v>2.9999999999999992E-2</v>
      </c>
      <c r="AD102" s="618">
        <f t="shared" ref="AD102" si="107">AB102-BK102</f>
        <v>-5.7349999999999994</v>
      </c>
      <c r="AE102" s="624">
        <v>1371.018</v>
      </c>
      <c r="AF102" s="618">
        <v>1284.5730000000001</v>
      </c>
      <c r="AG102" s="624">
        <f t="shared" ref="AG102" si="108">AE102-BN102</f>
        <v>641.21900000000005</v>
      </c>
      <c r="AH102" s="618">
        <f t="shared" ref="AH102" si="109">AF102-BO102</f>
        <v>626.60200000000009</v>
      </c>
      <c r="AI102" s="723"/>
      <c r="AJ102" s="168" t="s">
        <v>439</v>
      </c>
      <c r="AK102" s="169">
        <v>0</v>
      </c>
      <c r="AL102" s="624">
        <v>-4.0750000000000002</v>
      </c>
      <c r="AM102" s="618">
        <v>-8.1430000000000007</v>
      </c>
      <c r="AN102" s="624"/>
      <c r="AO102" s="618"/>
      <c r="AP102" s="624">
        <v>-32.287999999999997</v>
      </c>
      <c r="AQ102" s="618">
        <v>-67.033000000000001</v>
      </c>
      <c r="AR102" s="624"/>
      <c r="AS102" s="618"/>
      <c r="AT102" s="624">
        <v>403.47899999999998</v>
      </c>
      <c r="AU102" s="618">
        <v>424.755</v>
      </c>
      <c r="AV102" s="624"/>
      <c r="AW102" s="618"/>
      <c r="AX102" s="624">
        <v>331.94799999999998</v>
      </c>
      <c r="AY102" s="618">
        <v>279.79899999999998</v>
      </c>
      <c r="AZ102" s="624"/>
      <c r="BA102" s="618"/>
      <c r="BB102" s="624">
        <v>-0.02</v>
      </c>
      <c r="BC102" s="618">
        <v>-3.0000000000000001E-3</v>
      </c>
      <c r="BD102" s="624"/>
      <c r="BE102" s="618"/>
      <c r="BF102" s="624">
        <v>30.713000000000001</v>
      </c>
      <c r="BG102" s="618">
        <v>28.61</v>
      </c>
      <c r="BH102" s="624"/>
      <c r="BI102" s="618"/>
      <c r="BJ102" s="624">
        <v>4.2000000000000003E-2</v>
      </c>
      <c r="BK102" s="618">
        <v>-1.4E-2</v>
      </c>
      <c r="BL102" s="624"/>
      <c r="BM102" s="618"/>
      <c r="BN102" s="624">
        <v>729.79899999999998</v>
      </c>
      <c r="BO102" s="618">
        <v>657.971</v>
      </c>
      <c r="BP102" s="624"/>
      <c r="BQ102" s="618"/>
      <c r="BR102" s="154"/>
      <c r="BS102" s="154"/>
      <c r="BT102" s="154"/>
      <c r="BU102" s="154"/>
      <c r="BV102" s="154"/>
      <c r="BW102" s="154"/>
      <c r="BX102" s="154"/>
      <c r="BY102" s="154"/>
      <c r="BZ102" s="154"/>
      <c r="CA102" s="154"/>
      <c r="CB102" s="154"/>
      <c r="CC102" s="154"/>
      <c r="CD102" s="154"/>
      <c r="CE102" s="154"/>
      <c r="CF102" s="154"/>
      <c r="CG102" s="154"/>
      <c r="CH102" s="154"/>
      <c r="CI102" s="154"/>
      <c r="CJ102" s="154"/>
      <c r="CK102" s="154"/>
      <c r="CL102" s="154"/>
      <c r="CM102" s="154"/>
      <c r="CN102" s="154"/>
      <c r="CO102" s="154"/>
      <c r="CP102" s="154"/>
      <c r="CQ102" s="154"/>
      <c r="CR102" s="154"/>
      <c r="CS102" s="154"/>
      <c r="CT102" s="154"/>
      <c r="CU102" s="154"/>
      <c r="CV102" s="154"/>
      <c r="CW102" s="154"/>
      <c r="CX102" s="154"/>
      <c r="CY102" s="154"/>
      <c r="CZ102" s="154"/>
      <c r="DA102" s="154"/>
      <c r="DB102" s="154"/>
      <c r="DC102" s="154"/>
      <c r="DD102" s="154"/>
      <c r="DE102" s="154"/>
      <c r="DF102" s="154"/>
      <c r="DG102" s="154"/>
      <c r="DH102" s="154"/>
      <c r="DI102" s="154"/>
      <c r="DJ102" s="154"/>
      <c r="DK102" s="154"/>
      <c r="DL102" s="154"/>
      <c r="DM102" s="154"/>
      <c r="DN102" s="154"/>
      <c r="DO102" s="154"/>
      <c r="DP102" s="154"/>
      <c r="DQ102" s="154"/>
      <c r="DR102" s="154"/>
      <c r="DS102" s="154"/>
      <c r="DT102" s="154"/>
      <c r="DU102" s="154"/>
      <c r="DV102" s="154"/>
      <c r="DW102" s="154"/>
      <c r="DX102" s="154"/>
      <c r="DY102" s="154"/>
      <c r="DZ102" s="154"/>
      <c r="EA102" s="154"/>
      <c r="EB102" s="154"/>
      <c r="EC102" s="154"/>
      <c r="ED102" s="154"/>
      <c r="EE102" s="154"/>
      <c r="EF102" s="154"/>
      <c r="EG102" s="154"/>
      <c r="EH102" s="154"/>
      <c r="EI102" s="154"/>
      <c r="EJ102" s="154"/>
      <c r="EK102" s="154"/>
      <c r="EL102" s="154"/>
      <c r="EM102" s="154"/>
      <c r="EN102" s="154"/>
      <c r="EO102" s="154"/>
      <c r="EP102" s="154"/>
      <c r="EQ102" s="154"/>
      <c r="ER102" s="154"/>
      <c r="ES102" s="154"/>
      <c r="ET102" s="154"/>
      <c r="EU102" s="154"/>
      <c r="EV102" s="154"/>
      <c r="EW102" s="154"/>
      <c r="EX102" s="154"/>
      <c r="EY102" s="154"/>
      <c r="EZ102" s="154"/>
      <c r="FA102" s="154"/>
      <c r="FB102" s="154"/>
      <c r="FC102" s="154"/>
      <c r="FD102" s="154"/>
      <c r="FE102" s="154"/>
      <c r="FF102" s="154"/>
      <c r="FG102" s="154"/>
      <c r="FH102" s="154"/>
      <c r="FI102" s="154"/>
      <c r="FJ102" s="154"/>
      <c r="FK102" s="154"/>
      <c r="FL102" s="154"/>
      <c r="FM102" s="154"/>
      <c r="FN102" s="154"/>
      <c r="FO102" s="154"/>
      <c r="FP102" s="154"/>
      <c r="FQ102" s="154"/>
      <c r="FR102" s="154"/>
      <c r="FS102" s="154"/>
      <c r="FT102" s="154"/>
      <c r="FU102" s="154"/>
      <c r="FV102" s="154"/>
      <c r="FW102" s="154"/>
      <c r="FX102" s="154"/>
      <c r="FY102" s="154"/>
      <c r="FZ102" s="154"/>
      <c r="GA102" s="154"/>
      <c r="GB102" s="154"/>
      <c r="GC102" s="154"/>
      <c r="GD102" s="154"/>
      <c r="GE102" s="154"/>
      <c r="GF102" s="154"/>
      <c r="GG102" s="154"/>
    </row>
    <row r="103" spans="1:189">
      <c r="A103" s="179"/>
      <c r="B103" s="179"/>
      <c r="C103" s="179">
        <v>0</v>
      </c>
      <c r="D103" s="179">
        <v>0</v>
      </c>
      <c r="E103" s="179"/>
      <c r="F103" s="179"/>
      <c r="G103" s="179">
        <v>0</v>
      </c>
      <c r="H103" s="179">
        <v>0</v>
      </c>
      <c r="I103" s="179"/>
      <c r="J103" s="179"/>
      <c r="K103" s="179">
        <v>0</v>
      </c>
      <c r="L103" s="742">
        <v>0</v>
      </c>
      <c r="M103" s="179"/>
      <c r="N103" s="179"/>
      <c r="O103" s="179">
        <v>0</v>
      </c>
      <c r="P103" s="179">
        <v>0</v>
      </c>
      <c r="Q103" s="179"/>
      <c r="R103" s="179"/>
      <c r="S103" s="765">
        <v>0</v>
      </c>
      <c r="T103" s="179">
        <v>0</v>
      </c>
      <c r="U103" s="179"/>
      <c r="V103" s="179"/>
      <c r="W103" s="179">
        <v>0</v>
      </c>
      <c r="X103" s="179">
        <v>0</v>
      </c>
      <c r="Y103" s="179"/>
      <c r="Z103" s="179"/>
      <c r="AA103" s="179">
        <v>0</v>
      </c>
      <c r="AB103" s="179">
        <v>0</v>
      </c>
      <c r="AC103" s="179"/>
      <c r="AD103" s="179"/>
      <c r="AE103" s="179">
        <v>0</v>
      </c>
      <c r="AF103" s="179">
        <v>0</v>
      </c>
      <c r="AG103" s="179"/>
      <c r="AH103" s="179"/>
      <c r="AI103" s="179"/>
      <c r="AJ103" s="179">
        <v>0</v>
      </c>
      <c r="AK103" s="179">
        <v>0</v>
      </c>
      <c r="AL103" s="179">
        <v>0</v>
      </c>
      <c r="AM103" s="179">
        <v>0</v>
      </c>
      <c r="AN103" s="179"/>
      <c r="AO103" s="179"/>
      <c r="AP103" s="179">
        <v>0</v>
      </c>
      <c r="AQ103" s="179">
        <v>0</v>
      </c>
      <c r="AR103" s="179"/>
      <c r="AS103" s="179"/>
      <c r="AT103" s="179">
        <v>0</v>
      </c>
      <c r="AU103" s="179">
        <v>0</v>
      </c>
      <c r="AV103" s="179"/>
      <c r="AW103" s="179"/>
      <c r="AX103" s="179">
        <v>0</v>
      </c>
      <c r="AY103" s="179">
        <v>0</v>
      </c>
      <c r="AZ103" s="179"/>
      <c r="BA103" s="179"/>
      <c r="BB103" s="179">
        <v>0</v>
      </c>
      <c r="BC103" s="179">
        <v>0</v>
      </c>
      <c r="BD103" s="179"/>
      <c r="BE103" s="179"/>
      <c r="BF103" s="179">
        <v>0</v>
      </c>
      <c r="BG103" s="179">
        <v>0</v>
      </c>
      <c r="BH103" s="179"/>
      <c r="BI103" s="179"/>
      <c r="BJ103" s="179">
        <v>0</v>
      </c>
      <c r="BK103" s="179">
        <v>0</v>
      </c>
      <c r="BL103" s="179"/>
      <c r="BM103" s="179"/>
      <c r="BN103" s="179">
        <v>0</v>
      </c>
      <c r="BO103" s="179">
        <v>0</v>
      </c>
      <c r="BP103" s="179"/>
      <c r="BQ103" s="179"/>
      <c r="FT103" s="88"/>
      <c r="FU103" s="88"/>
      <c r="FV103" s="88"/>
      <c r="FW103" s="88"/>
      <c r="FX103" s="88"/>
      <c r="FY103" s="88"/>
      <c r="FZ103" s="88"/>
      <c r="GA103" s="88"/>
      <c r="GB103" s="88"/>
      <c r="GC103" s="88"/>
      <c r="GD103" s="88"/>
      <c r="GE103" s="88"/>
      <c r="GF103" s="88"/>
      <c r="GG103" s="88"/>
    </row>
    <row r="104" spans="1:189" s="178" customFormat="1">
      <c r="A104" s="168" t="s">
        <v>440</v>
      </c>
      <c r="B104" s="169"/>
      <c r="C104" s="624">
        <v>-50.273000000000003</v>
      </c>
      <c r="D104" s="618">
        <v>-65.248000000000005</v>
      </c>
      <c r="E104" s="624">
        <f t="shared" ref="E104:E113" si="110">C104-AL104</f>
        <v>-27.971000000000004</v>
      </c>
      <c r="F104" s="618">
        <f t="shared" ref="F104:F113" si="111">D104-AM104</f>
        <v>6.7689999999999912</v>
      </c>
      <c r="G104" s="624">
        <v>42.695999999999998</v>
      </c>
      <c r="H104" s="618">
        <v>200.393</v>
      </c>
      <c r="I104" s="624">
        <f t="shared" ref="I104:I113" si="112">G104-AP104</f>
        <v>-48.844000000000008</v>
      </c>
      <c r="J104" s="618">
        <f t="shared" ref="J104:J113" si="113">H104-AH104</f>
        <v>309.61699999999996</v>
      </c>
      <c r="K104" s="624">
        <v>-379.75700000000001</v>
      </c>
      <c r="L104" s="618">
        <v>-283.577</v>
      </c>
      <c r="M104" s="624">
        <f t="shared" ref="M104:M113" si="114">K104-AT104</f>
        <v>-198.29</v>
      </c>
      <c r="N104" s="618">
        <f t="shared" ref="N104:N113" si="115">L104-AU104</f>
        <v>-125.73099999999999</v>
      </c>
      <c r="O104" s="624">
        <v>-130.523</v>
      </c>
      <c r="P104" s="618">
        <v>-78.843999999999994</v>
      </c>
      <c r="Q104" s="624">
        <f t="shared" ref="Q104:Q113" si="116">O104-AX104</f>
        <v>-64.182000000000002</v>
      </c>
      <c r="R104" s="618">
        <f t="shared" ref="R104:R113" si="117">P104-AY104</f>
        <v>-43.737999999999992</v>
      </c>
      <c r="S104" s="762">
        <v>-13.089</v>
      </c>
      <c r="T104" s="618">
        <v>1.754</v>
      </c>
      <c r="U104" s="624">
        <f t="shared" ref="U104:U113" si="118">S104-BB104</f>
        <v>-13.346</v>
      </c>
      <c r="V104" s="618">
        <f t="shared" ref="V104:V113" si="119">T104-BC104</f>
        <v>1.552</v>
      </c>
      <c r="W104" s="624">
        <v>-5.87</v>
      </c>
      <c r="X104" s="618">
        <v>-68.117999999999995</v>
      </c>
      <c r="Y104" s="624">
        <f t="shared" ref="Y104:Y113" si="120">W104-BF104</f>
        <v>-3.1750000000000003</v>
      </c>
      <c r="Z104" s="618">
        <f t="shared" ref="Z104:Z113" si="121">X104-BG104</f>
        <v>-65.744</v>
      </c>
      <c r="AA104" s="624">
        <v>1E-3</v>
      </c>
      <c r="AB104" s="618">
        <v>0</v>
      </c>
      <c r="AC104" s="624">
        <f t="shared" ref="AC104:AC113" si="122">AA104-BJ104</f>
        <v>-1E-3</v>
      </c>
      <c r="AD104" s="618">
        <f t="shared" ref="AD104:AD113" si="123">AB104-BK104</f>
        <v>-7.0000000000000001E-3</v>
      </c>
      <c r="AE104" s="624">
        <v>-536.81500000000005</v>
      </c>
      <c r="AF104" s="618">
        <v>-293.64</v>
      </c>
      <c r="AG104" s="624">
        <f t="shared" ref="AG104:AG113" si="124">AE104-BN104</f>
        <v>-355.80900000000008</v>
      </c>
      <c r="AH104" s="618">
        <f t="shared" ref="AH104:AH113" si="125">AF104-BO104</f>
        <v>-109.22399999999999</v>
      </c>
      <c r="AI104" s="723"/>
      <c r="AJ104" s="168" t="s">
        <v>440</v>
      </c>
      <c r="AK104" s="169">
        <v>0</v>
      </c>
      <c r="AL104" s="624">
        <v>-22.302</v>
      </c>
      <c r="AM104" s="618">
        <v>-72.016999999999996</v>
      </c>
      <c r="AN104" s="624"/>
      <c r="AO104" s="618"/>
      <c r="AP104" s="624">
        <v>91.54</v>
      </c>
      <c r="AQ104" s="618">
        <v>82.718000000000004</v>
      </c>
      <c r="AR104" s="624"/>
      <c r="AS104" s="618"/>
      <c r="AT104" s="624">
        <v>-181.46700000000001</v>
      </c>
      <c r="AU104" s="618">
        <v>-157.846</v>
      </c>
      <c r="AV104" s="624"/>
      <c r="AW104" s="618"/>
      <c r="AX104" s="624">
        <v>-66.340999999999994</v>
      </c>
      <c r="AY104" s="618">
        <v>-35.106000000000002</v>
      </c>
      <c r="AZ104" s="624"/>
      <c r="BA104" s="618"/>
      <c r="BB104" s="624">
        <v>0.25700000000000001</v>
      </c>
      <c r="BC104" s="618">
        <v>0.20200000000000001</v>
      </c>
      <c r="BD104" s="624"/>
      <c r="BE104" s="618"/>
      <c r="BF104" s="624">
        <v>-2.6949999999999998</v>
      </c>
      <c r="BG104" s="618">
        <v>-2.3740000000000001</v>
      </c>
      <c r="BH104" s="624"/>
      <c r="BI104" s="618"/>
      <c r="BJ104" s="624">
        <v>2E-3</v>
      </c>
      <c r="BK104" s="618">
        <v>7.0000000000000001E-3</v>
      </c>
      <c r="BL104" s="624"/>
      <c r="BM104" s="618"/>
      <c r="BN104" s="624">
        <v>-181.006</v>
      </c>
      <c r="BO104" s="618">
        <v>-184.416</v>
      </c>
      <c r="BP104" s="624"/>
      <c r="BQ104" s="618"/>
      <c r="BR104" s="154"/>
      <c r="BS104" s="154"/>
      <c r="BT104" s="154"/>
      <c r="BU104" s="154"/>
      <c r="BV104" s="154"/>
      <c r="BW104" s="154"/>
      <c r="BX104" s="154"/>
      <c r="BY104" s="154"/>
      <c r="BZ104" s="154"/>
      <c r="CA104" s="154"/>
      <c r="CB104" s="154"/>
      <c r="CC104" s="154"/>
      <c r="CD104" s="154"/>
      <c r="CE104" s="154"/>
      <c r="CF104" s="154"/>
      <c r="CG104" s="154"/>
      <c r="CH104" s="154"/>
      <c r="CI104" s="154"/>
      <c r="CJ104" s="154"/>
      <c r="CK104" s="154"/>
      <c r="CL104" s="154"/>
      <c r="CM104" s="154"/>
      <c r="CN104" s="154"/>
      <c r="CO104" s="154"/>
      <c r="CP104" s="154"/>
      <c r="CQ104" s="154"/>
      <c r="CR104" s="154"/>
      <c r="CS104" s="154"/>
      <c r="CT104" s="154"/>
      <c r="CU104" s="154"/>
      <c r="CV104" s="154"/>
      <c r="CW104" s="154"/>
      <c r="CX104" s="154"/>
      <c r="CY104" s="154"/>
      <c r="CZ104" s="154"/>
      <c r="DA104" s="154"/>
      <c r="DB104" s="154"/>
      <c r="DC104" s="154"/>
      <c r="DD104" s="154"/>
      <c r="DE104" s="154"/>
      <c r="DF104" s="154"/>
      <c r="DG104" s="154"/>
      <c r="DH104" s="154"/>
      <c r="DI104" s="154"/>
      <c r="DJ104" s="154"/>
      <c r="DK104" s="154"/>
      <c r="DL104" s="154"/>
      <c r="DM104" s="154"/>
      <c r="DN104" s="154"/>
      <c r="DO104" s="154"/>
      <c r="DP104" s="154"/>
      <c r="DQ104" s="154"/>
      <c r="DR104" s="154"/>
      <c r="DS104" s="154"/>
      <c r="DT104" s="154"/>
      <c r="DU104" s="154"/>
      <c r="DV104" s="154"/>
      <c r="DW104" s="154"/>
      <c r="DX104" s="154"/>
      <c r="DY104" s="154"/>
      <c r="DZ104" s="154"/>
      <c r="EA104" s="154"/>
      <c r="EB104" s="154"/>
      <c r="EC104" s="154"/>
      <c r="ED104" s="154"/>
      <c r="EE104" s="154"/>
      <c r="EF104" s="154"/>
      <c r="EG104" s="154"/>
      <c r="EH104" s="154"/>
      <c r="EI104" s="154"/>
      <c r="EJ104" s="154"/>
      <c r="EK104" s="154"/>
      <c r="EL104" s="154"/>
      <c r="EM104" s="154"/>
      <c r="EN104" s="154"/>
      <c r="EO104" s="154"/>
      <c r="EP104" s="154"/>
      <c r="EQ104" s="154"/>
      <c r="ER104" s="154"/>
      <c r="ES104" s="154"/>
      <c r="ET104" s="154"/>
      <c r="EU104" s="154"/>
      <c r="EV104" s="154"/>
      <c r="EW104" s="154"/>
      <c r="EX104" s="154"/>
      <c r="EY104" s="154"/>
      <c r="EZ104" s="154"/>
      <c r="FA104" s="154"/>
      <c r="FB104" s="154"/>
      <c r="FC104" s="154"/>
      <c r="FD104" s="154"/>
      <c r="FE104" s="154"/>
      <c r="FF104" s="154"/>
      <c r="FG104" s="154"/>
      <c r="FH104" s="154"/>
      <c r="FI104" s="154"/>
      <c r="FJ104" s="154"/>
      <c r="FK104" s="154"/>
      <c r="FL104" s="154"/>
      <c r="FM104" s="154"/>
      <c r="FN104" s="154"/>
      <c r="FO104" s="154"/>
      <c r="FP104" s="154"/>
      <c r="FQ104" s="154"/>
      <c r="FR104" s="154"/>
      <c r="FS104" s="154"/>
      <c r="FT104" s="154"/>
      <c r="FU104" s="154"/>
      <c r="FV104" s="154"/>
      <c r="FW104" s="154"/>
      <c r="FX104" s="154"/>
      <c r="FY104" s="154"/>
      <c r="FZ104" s="154"/>
      <c r="GA104" s="154"/>
      <c r="GB104" s="154"/>
      <c r="GC104" s="154"/>
      <c r="GD104" s="154"/>
      <c r="GE104" s="154"/>
      <c r="GF104" s="154"/>
      <c r="GG104" s="154"/>
    </row>
    <row r="105" spans="1:189" s="178" customFormat="1">
      <c r="A105" s="168"/>
      <c r="B105" s="176" t="s">
        <v>441</v>
      </c>
      <c r="C105" s="624">
        <v>2.137</v>
      </c>
      <c r="D105" s="618">
        <v>0.20100000000000001</v>
      </c>
      <c r="E105" s="624">
        <f t="shared" si="110"/>
        <v>1.8069999999999999</v>
      </c>
      <c r="F105" s="618">
        <f t="shared" si="111"/>
        <v>0.13</v>
      </c>
      <c r="G105" s="624">
        <v>27.821000000000002</v>
      </c>
      <c r="H105" s="618">
        <v>36.506999999999998</v>
      </c>
      <c r="I105" s="624">
        <f t="shared" si="112"/>
        <v>13.979000000000001</v>
      </c>
      <c r="J105" s="618">
        <f t="shared" si="113"/>
        <v>-84.855999999999995</v>
      </c>
      <c r="K105" s="624">
        <v>158.44</v>
      </c>
      <c r="L105" s="618">
        <v>216.226</v>
      </c>
      <c r="M105" s="624">
        <f t="shared" si="114"/>
        <v>78.495999999999995</v>
      </c>
      <c r="N105" s="618">
        <f t="shared" si="115"/>
        <v>88.143000000000001</v>
      </c>
      <c r="O105" s="624">
        <v>23.42</v>
      </c>
      <c r="P105" s="618">
        <v>33.732999999999997</v>
      </c>
      <c r="Q105" s="624">
        <f t="shared" si="116"/>
        <v>11.568000000000001</v>
      </c>
      <c r="R105" s="618">
        <f t="shared" si="117"/>
        <v>17.598999999999997</v>
      </c>
      <c r="S105" s="762">
        <v>10.704000000000001</v>
      </c>
      <c r="T105" s="618">
        <v>6.8000000000000005E-2</v>
      </c>
      <c r="U105" s="624">
        <f t="shared" si="118"/>
        <v>10.441000000000001</v>
      </c>
      <c r="V105" s="618">
        <f t="shared" si="119"/>
        <v>4.8000000000000001E-2</v>
      </c>
      <c r="W105" s="624">
        <v>2.2530000000000001</v>
      </c>
      <c r="X105" s="618">
        <v>2.3820000000000001</v>
      </c>
      <c r="Y105" s="624">
        <f t="shared" si="120"/>
        <v>1.1130000000000002</v>
      </c>
      <c r="Z105" s="618">
        <f t="shared" si="121"/>
        <v>0.65100000000000002</v>
      </c>
      <c r="AA105" s="624">
        <v>-1.4999999999999999E-2</v>
      </c>
      <c r="AB105" s="618">
        <v>-2.1000000000000001E-2</v>
      </c>
      <c r="AC105" s="624">
        <f t="shared" si="122"/>
        <v>-8.0000000000000002E-3</v>
      </c>
      <c r="AD105" s="618">
        <f t="shared" si="123"/>
        <v>-1.1000000000000001E-2</v>
      </c>
      <c r="AE105" s="624">
        <v>224.76</v>
      </c>
      <c r="AF105" s="618">
        <v>289.096</v>
      </c>
      <c r="AG105" s="624">
        <f t="shared" si="124"/>
        <v>117.39599999999999</v>
      </c>
      <c r="AH105" s="618">
        <f t="shared" si="125"/>
        <v>121.363</v>
      </c>
      <c r="AI105" s="179"/>
      <c r="AJ105" s="168">
        <v>0</v>
      </c>
      <c r="AK105" s="176" t="s">
        <v>441</v>
      </c>
      <c r="AL105" s="624">
        <v>0.33</v>
      </c>
      <c r="AM105" s="618">
        <v>7.0999999999999994E-2</v>
      </c>
      <c r="AN105" s="624"/>
      <c r="AO105" s="618"/>
      <c r="AP105" s="624">
        <v>13.842000000000001</v>
      </c>
      <c r="AQ105" s="618">
        <v>21.704000000000001</v>
      </c>
      <c r="AR105" s="624"/>
      <c r="AS105" s="618"/>
      <c r="AT105" s="624">
        <v>79.944000000000003</v>
      </c>
      <c r="AU105" s="618">
        <v>128.083</v>
      </c>
      <c r="AV105" s="624"/>
      <c r="AW105" s="618"/>
      <c r="AX105" s="624">
        <v>11.852</v>
      </c>
      <c r="AY105" s="618">
        <v>16.134</v>
      </c>
      <c r="AZ105" s="624"/>
      <c r="BA105" s="618"/>
      <c r="BB105" s="624">
        <v>0.26300000000000001</v>
      </c>
      <c r="BC105" s="618">
        <v>0.02</v>
      </c>
      <c r="BD105" s="624"/>
      <c r="BE105" s="618"/>
      <c r="BF105" s="624">
        <v>1.1399999999999999</v>
      </c>
      <c r="BG105" s="618">
        <v>1.7310000000000001</v>
      </c>
      <c r="BH105" s="624"/>
      <c r="BI105" s="618"/>
      <c r="BJ105" s="624">
        <v>-7.0000000000000001E-3</v>
      </c>
      <c r="BK105" s="618">
        <v>-0.01</v>
      </c>
      <c r="BL105" s="624"/>
      <c r="BM105" s="618"/>
      <c r="BN105" s="624">
        <v>107.364</v>
      </c>
      <c r="BO105" s="618">
        <v>167.733</v>
      </c>
      <c r="BP105" s="624"/>
      <c r="BQ105" s="618"/>
      <c r="BR105" s="154"/>
      <c r="BS105" s="154"/>
      <c r="BT105" s="154"/>
      <c r="BU105" s="154"/>
      <c r="BV105" s="154"/>
      <c r="BW105" s="154"/>
      <c r="BX105" s="154"/>
      <c r="BY105" s="154"/>
      <c r="BZ105" s="154"/>
      <c r="CA105" s="154"/>
      <c r="CB105" s="154"/>
      <c r="CC105" s="154"/>
      <c r="CD105" s="154"/>
      <c r="CE105" s="154"/>
      <c r="CF105" s="154"/>
      <c r="CG105" s="154"/>
      <c r="CH105" s="154"/>
      <c r="CI105" s="154"/>
      <c r="CJ105" s="154"/>
      <c r="CK105" s="154"/>
      <c r="CL105" s="154"/>
      <c r="CM105" s="154"/>
      <c r="CN105" s="154"/>
      <c r="CO105" s="154"/>
      <c r="CP105" s="154"/>
      <c r="CQ105" s="154"/>
      <c r="CR105" s="154"/>
      <c r="CS105" s="154"/>
      <c r="CT105" s="154"/>
      <c r="CU105" s="154"/>
      <c r="CV105" s="154"/>
      <c r="CW105" s="154"/>
      <c r="CX105" s="154"/>
      <c r="CY105" s="154"/>
      <c r="CZ105" s="154"/>
      <c r="DA105" s="154"/>
      <c r="DB105" s="154"/>
      <c r="DC105" s="154"/>
      <c r="DD105" s="154"/>
      <c r="DE105" s="154"/>
      <c r="DF105" s="154"/>
      <c r="DG105" s="154"/>
      <c r="DH105" s="154"/>
      <c r="DI105" s="154"/>
      <c r="DJ105" s="154"/>
      <c r="DK105" s="154"/>
      <c r="DL105" s="154"/>
      <c r="DM105" s="154"/>
      <c r="DN105" s="154"/>
      <c r="DO105" s="154"/>
      <c r="DP105" s="154"/>
      <c r="DQ105" s="154"/>
      <c r="DR105" s="154"/>
      <c r="DS105" s="154"/>
      <c r="DT105" s="154"/>
      <c r="DU105" s="154"/>
      <c r="DV105" s="154"/>
      <c r="DW105" s="154"/>
      <c r="DX105" s="154"/>
      <c r="DY105" s="154"/>
      <c r="DZ105" s="154"/>
      <c r="EA105" s="154"/>
      <c r="EB105" s="154"/>
      <c r="EC105" s="154"/>
      <c r="ED105" s="154"/>
      <c r="EE105" s="154"/>
      <c r="EF105" s="154"/>
      <c r="EG105" s="154"/>
      <c r="EH105" s="154"/>
      <c r="EI105" s="154"/>
      <c r="EJ105" s="154"/>
      <c r="EK105" s="154"/>
      <c r="EL105" s="154"/>
      <c r="EM105" s="154"/>
      <c r="EN105" s="154"/>
      <c r="EO105" s="154"/>
      <c r="EP105" s="154"/>
      <c r="EQ105" s="154"/>
      <c r="ER105" s="154"/>
      <c r="ES105" s="154"/>
      <c r="ET105" s="154"/>
      <c r="EU105" s="154"/>
      <c r="EV105" s="154"/>
      <c r="EW105" s="154"/>
      <c r="EX105" s="154"/>
      <c r="EY105" s="154"/>
      <c r="EZ105" s="154"/>
      <c r="FA105" s="154"/>
      <c r="FB105" s="154"/>
      <c r="FC105" s="154"/>
      <c r="FD105" s="154"/>
      <c r="FE105" s="154"/>
      <c r="FF105" s="154"/>
      <c r="FG105" s="154"/>
      <c r="FH105" s="154"/>
      <c r="FI105" s="154"/>
      <c r="FJ105" s="154"/>
      <c r="FK105" s="154"/>
      <c r="FL105" s="154"/>
      <c r="FM105" s="154"/>
      <c r="FN105" s="154"/>
      <c r="FO105" s="154"/>
      <c r="FP105" s="154"/>
      <c r="FQ105" s="154"/>
      <c r="FR105" s="154"/>
      <c r="FS105" s="154"/>
      <c r="FT105" s="154"/>
      <c r="FU105" s="154"/>
      <c r="FV105" s="154"/>
      <c r="FW105" s="154"/>
      <c r="FX105" s="154"/>
      <c r="FY105" s="154"/>
      <c r="FZ105" s="154"/>
      <c r="GA105" s="154"/>
      <c r="GB105" s="154"/>
      <c r="GC105" s="154"/>
      <c r="GD105" s="154"/>
      <c r="GE105" s="154"/>
      <c r="GF105" s="154"/>
      <c r="GG105" s="154"/>
    </row>
    <row r="106" spans="1:189">
      <c r="A106" s="174"/>
      <c r="B106" s="181" t="s">
        <v>372</v>
      </c>
      <c r="C106" s="626">
        <v>2.137</v>
      </c>
      <c r="D106" s="619">
        <v>0.19700000000000001</v>
      </c>
      <c r="E106" s="626">
        <f t="shared" si="110"/>
        <v>1.8069999999999999</v>
      </c>
      <c r="F106" s="619">
        <f t="shared" si="111"/>
        <v>0.128</v>
      </c>
      <c r="G106" s="626">
        <v>13.116</v>
      </c>
      <c r="H106" s="619">
        <v>17.87</v>
      </c>
      <c r="I106" s="626">
        <f t="shared" si="112"/>
        <v>6.8809999999999993</v>
      </c>
      <c r="J106" s="619">
        <f t="shared" si="113"/>
        <v>-42.429999999999993</v>
      </c>
      <c r="K106" s="626">
        <v>35.396999999999998</v>
      </c>
      <c r="L106" s="619">
        <v>89.126999999999995</v>
      </c>
      <c r="M106" s="626">
        <f t="shared" si="114"/>
        <v>17.314</v>
      </c>
      <c r="N106" s="619">
        <f t="shared" si="115"/>
        <v>45.105999999999995</v>
      </c>
      <c r="O106" s="626">
        <v>8.8079999999999998</v>
      </c>
      <c r="P106" s="619">
        <v>17.129000000000001</v>
      </c>
      <c r="Q106" s="626">
        <f t="shared" si="116"/>
        <v>4.3490000000000002</v>
      </c>
      <c r="R106" s="619">
        <f t="shared" si="117"/>
        <v>9.9310000000000009</v>
      </c>
      <c r="S106" s="763">
        <v>10.704000000000001</v>
      </c>
      <c r="T106" s="619">
        <v>6.8000000000000005E-2</v>
      </c>
      <c r="U106" s="626">
        <f t="shared" si="118"/>
        <v>10.441000000000001</v>
      </c>
      <c r="V106" s="619">
        <f t="shared" si="119"/>
        <v>4.8000000000000001E-2</v>
      </c>
      <c r="W106" s="626">
        <v>0.09</v>
      </c>
      <c r="X106" s="619">
        <v>0.115</v>
      </c>
      <c r="Y106" s="626">
        <f t="shared" si="120"/>
        <v>5.5999999999999994E-2</v>
      </c>
      <c r="Z106" s="619">
        <f t="shared" si="121"/>
        <v>6.8000000000000005E-2</v>
      </c>
      <c r="AA106" s="626">
        <v>0</v>
      </c>
      <c r="AB106" s="619">
        <v>0</v>
      </c>
      <c r="AC106" s="626">
        <f t="shared" si="122"/>
        <v>0</v>
      </c>
      <c r="AD106" s="619">
        <f t="shared" si="123"/>
        <v>0</v>
      </c>
      <c r="AE106" s="626">
        <v>70.251999999999995</v>
      </c>
      <c r="AF106" s="619">
        <v>124.506</v>
      </c>
      <c r="AG106" s="626">
        <f t="shared" si="124"/>
        <v>40.847999999999999</v>
      </c>
      <c r="AH106" s="619">
        <f t="shared" si="125"/>
        <v>60.3</v>
      </c>
      <c r="AI106" s="179"/>
      <c r="AJ106" s="174">
        <v>0</v>
      </c>
      <c r="AK106" s="181" t="s">
        <v>372</v>
      </c>
      <c r="AL106" s="626">
        <v>0.33</v>
      </c>
      <c r="AM106" s="619">
        <v>6.9000000000000006E-2</v>
      </c>
      <c r="AN106" s="626"/>
      <c r="AO106" s="619"/>
      <c r="AP106" s="626">
        <v>6.2350000000000003</v>
      </c>
      <c r="AQ106" s="619">
        <v>12.851000000000001</v>
      </c>
      <c r="AR106" s="626"/>
      <c r="AS106" s="619"/>
      <c r="AT106" s="626">
        <v>18.082999999999998</v>
      </c>
      <c r="AU106" s="619">
        <v>44.021000000000001</v>
      </c>
      <c r="AV106" s="626"/>
      <c r="AW106" s="619"/>
      <c r="AX106" s="626">
        <v>4.4589999999999996</v>
      </c>
      <c r="AY106" s="619">
        <v>7.1980000000000004</v>
      </c>
      <c r="AZ106" s="626"/>
      <c r="BA106" s="619"/>
      <c r="BB106" s="626">
        <v>0.26300000000000001</v>
      </c>
      <c r="BC106" s="619">
        <v>0.02</v>
      </c>
      <c r="BD106" s="626"/>
      <c r="BE106" s="619"/>
      <c r="BF106" s="626">
        <v>3.4000000000000002E-2</v>
      </c>
      <c r="BG106" s="619">
        <v>4.7E-2</v>
      </c>
      <c r="BH106" s="626"/>
      <c r="BI106" s="619"/>
      <c r="BJ106" s="626">
        <v>0</v>
      </c>
      <c r="BK106" s="619">
        <v>0</v>
      </c>
      <c r="BL106" s="626"/>
      <c r="BM106" s="619"/>
      <c r="BN106" s="626">
        <v>29.404</v>
      </c>
      <c r="BO106" s="619">
        <v>64.206000000000003</v>
      </c>
      <c r="BP106" s="626"/>
      <c r="BQ106" s="619"/>
      <c r="FT106" s="88"/>
      <c r="FU106" s="88"/>
      <c r="FV106" s="88"/>
      <c r="FW106" s="88"/>
      <c r="FX106" s="88"/>
      <c r="FY106" s="88"/>
      <c r="FZ106" s="88"/>
      <c r="GA106" s="88"/>
      <c r="GB106" s="88"/>
      <c r="GC106" s="88"/>
      <c r="GD106" s="88"/>
      <c r="GE106" s="88"/>
      <c r="GF106" s="88"/>
      <c r="GG106" s="88"/>
    </row>
    <row r="107" spans="1:189">
      <c r="A107" s="174"/>
      <c r="B107" s="181" t="s">
        <v>442</v>
      </c>
      <c r="C107" s="615">
        <v>0</v>
      </c>
      <c r="D107" s="619">
        <v>4.0000000000000001E-3</v>
      </c>
      <c r="E107" s="615">
        <f t="shared" si="110"/>
        <v>0</v>
      </c>
      <c r="F107" s="619">
        <f t="shared" si="111"/>
        <v>2E-3</v>
      </c>
      <c r="G107" s="615">
        <v>14.705</v>
      </c>
      <c r="H107" s="619">
        <v>18.637</v>
      </c>
      <c r="I107" s="615">
        <f t="shared" si="112"/>
        <v>7.0979999999999999</v>
      </c>
      <c r="J107" s="619">
        <f t="shared" si="113"/>
        <v>-42.426000000000002</v>
      </c>
      <c r="K107" s="615">
        <v>123.04300000000001</v>
      </c>
      <c r="L107" s="619">
        <v>127.099</v>
      </c>
      <c r="M107" s="615">
        <f t="shared" si="114"/>
        <v>61.182000000000009</v>
      </c>
      <c r="N107" s="619">
        <f t="shared" si="115"/>
        <v>43.037000000000006</v>
      </c>
      <c r="O107" s="615">
        <v>14.612</v>
      </c>
      <c r="P107" s="619">
        <v>16.603999999999999</v>
      </c>
      <c r="Q107" s="615">
        <f t="shared" si="116"/>
        <v>7.2190000000000003</v>
      </c>
      <c r="R107" s="619">
        <f t="shared" si="117"/>
        <v>7.6679999999999993</v>
      </c>
      <c r="S107" s="764">
        <v>0</v>
      </c>
      <c r="T107" s="619">
        <v>0</v>
      </c>
      <c r="U107" s="615">
        <f t="shared" si="118"/>
        <v>0</v>
      </c>
      <c r="V107" s="619">
        <f t="shared" si="119"/>
        <v>0</v>
      </c>
      <c r="W107" s="615">
        <v>2.1629999999999998</v>
      </c>
      <c r="X107" s="619">
        <v>2.2669999999999999</v>
      </c>
      <c r="Y107" s="615">
        <f t="shared" si="120"/>
        <v>1.0569999999999997</v>
      </c>
      <c r="Z107" s="619">
        <f t="shared" si="121"/>
        <v>0.58299999999999996</v>
      </c>
      <c r="AA107" s="615">
        <v>-1.4999999999999999E-2</v>
      </c>
      <c r="AB107" s="619">
        <v>-2.1000000000000001E-2</v>
      </c>
      <c r="AC107" s="615">
        <f t="shared" si="122"/>
        <v>-8.0000000000000002E-3</v>
      </c>
      <c r="AD107" s="619">
        <f t="shared" si="123"/>
        <v>-1.1000000000000001E-2</v>
      </c>
      <c r="AE107" s="615">
        <v>154.50800000000001</v>
      </c>
      <c r="AF107" s="619">
        <v>164.59</v>
      </c>
      <c r="AG107" s="615">
        <f t="shared" si="124"/>
        <v>76.548000000000016</v>
      </c>
      <c r="AH107" s="619">
        <f t="shared" si="125"/>
        <v>61.063000000000002</v>
      </c>
      <c r="AI107" s="179"/>
      <c r="AJ107" s="174">
        <v>0</v>
      </c>
      <c r="AK107" s="181" t="s">
        <v>442</v>
      </c>
      <c r="AL107" s="615">
        <v>0</v>
      </c>
      <c r="AM107" s="619">
        <v>2E-3</v>
      </c>
      <c r="AN107" s="615"/>
      <c r="AO107" s="619"/>
      <c r="AP107" s="615">
        <v>7.6070000000000002</v>
      </c>
      <c r="AQ107" s="619">
        <v>8.8529999999999998</v>
      </c>
      <c r="AR107" s="615"/>
      <c r="AS107" s="619"/>
      <c r="AT107" s="615">
        <v>61.860999999999997</v>
      </c>
      <c r="AU107" s="619">
        <v>84.061999999999998</v>
      </c>
      <c r="AV107" s="615"/>
      <c r="AW107" s="619"/>
      <c r="AX107" s="615">
        <v>7.3929999999999998</v>
      </c>
      <c r="AY107" s="619">
        <v>8.9359999999999999</v>
      </c>
      <c r="AZ107" s="615"/>
      <c r="BA107" s="619"/>
      <c r="BB107" s="615">
        <v>0</v>
      </c>
      <c r="BC107" s="619">
        <v>0</v>
      </c>
      <c r="BD107" s="615"/>
      <c r="BE107" s="619"/>
      <c r="BF107" s="615">
        <v>1.1060000000000001</v>
      </c>
      <c r="BG107" s="619">
        <v>1.6839999999999999</v>
      </c>
      <c r="BH107" s="615"/>
      <c r="BI107" s="619"/>
      <c r="BJ107" s="615">
        <v>-7.0000000000000001E-3</v>
      </c>
      <c r="BK107" s="619">
        <v>-0.01</v>
      </c>
      <c r="BL107" s="615"/>
      <c r="BM107" s="619"/>
      <c r="BN107" s="615">
        <v>77.959999999999994</v>
      </c>
      <c r="BO107" s="619">
        <v>103.527</v>
      </c>
      <c r="BP107" s="615"/>
      <c r="BQ107" s="619"/>
      <c r="FT107" s="88"/>
      <c r="FU107" s="88"/>
      <c r="FV107" s="88"/>
      <c r="FW107" s="88"/>
      <c r="FX107" s="88"/>
      <c r="FY107" s="88"/>
      <c r="FZ107" s="88"/>
      <c r="GA107" s="88"/>
      <c r="GB107" s="88"/>
      <c r="GC107" s="88"/>
      <c r="GD107" s="88"/>
      <c r="GE107" s="88"/>
      <c r="GF107" s="88"/>
      <c r="GG107" s="88"/>
    </row>
    <row r="108" spans="1:189" s="178" customFormat="1">
      <c r="A108" s="168"/>
      <c r="B108" s="176" t="s">
        <v>443</v>
      </c>
      <c r="C108" s="624">
        <v>-54.295999999999999</v>
      </c>
      <c r="D108" s="618">
        <v>-22.245999999999999</v>
      </c>
      <c r="E108" s="624">
        <f t="shared" si="110"/>
        <v>-30.489000000000001</v>
      </c>
      <c r="F108" s="618">
        <f t="shared" si="111"/>
        <v>-2.2889999999999979</v>
      </c>
      <c r="G108" s="624">
        <v>-209.28</v>
      </c>
      <c r="H108" s="618">
        <v>-105.369</v>
      </c>
      <c r="I108" s="624">
        <f t="shared" si="112"/>
        <v>-152.982</v>
      </c>
      <c r="J108" s="618">
        <f t="shared" si="113"/>
        <v>298.67100000000005</v>
      </c>
      <c r="K108" s="624">
        <v>-471.17200000000003</v>
      </c>
      <c r="L108" s="618">
        <v>-515.94100000000003</v>
      </c>
      <c r="M108" s="624">
        <f t="shared" si="114"/>
        <v>-214.22500000000002</v>
      </c>
      <c r="N108" s="618">
        <f t="shared" si="115"/>
        <v>-242.16500000000002</v>
      </c>
      <c r="O108" s="624">
        <v>-151.41399999999999</v>
      </c>
      <c r="P108" s="618">
        <v>-118.31</v>
      </c>
      <c r="Q108" s="624">
        <f t="shared" si="116"/>
        <v>-72.478999999999985</v>
      </c>
      <c r="R108" s="618">
        <f t="shared" si="117"/>
        <v>-55.035000000000004</v>
      </c>
      <c r="S108" s="762">
        <v>-3.0139999999999998</v>
      </c>
      <c r="T108" s="618">
        <v>-1.6160000000000001</v>
      </c>
      <c r="U108" s="624">
        <f t="shared" si="118"/>
        <v>-3.01</v>
      </c>
      <c r="V108" s="618">
        <f t="shared" si="119"/>
        <v>-0.79400000000000015</v>
      </c>
      <c r="W108" s="624">
        <v>-8.31</v>
      </c>
      <c r="X108" s="618">
        <v>-71.013000000000005</v>
      </c>
      <c r="Y108" s="624">
        <f t="shared" si="120"/>
        <v>-4.2930000000000001</v>
      </c>
      <c r="Z108" s="618">
        <f t="shared" si="121"/>
        <v>-66.582999999999998</v>
      </c>
      <c r="AA108" s="624">
        <v>0</v>
      </c>
      <c r="AB108" s="618">
        <v>2.1000000000000001E-2</v>
      </c>
      <c r="AC108" s="624">
        <f t="shared" si="122"/>
        <v>0</v>
      </c>
      <c r="AD108" s="618">
        <f t="shared" si="123"/>
        <v>1.1000000000000001E-2</v>
      </c>
      <c r="AE108" s="624">
        <v>-897.48599999999999</v>
      </c>
      <c r="AF108" s="618">
        <v>-834.47400000000005</v>
      </c>
      <c r="AG108" s="624">
        <f t="shared" si="124"/>
        <v>-477.47800000000001</v>
      </c>
      <c r="AH108" s="618">
        <f t="shared" si="125"/>
        <v>-404.04</v>
      </c>
      <c r="AI108" s="723"/>
      <c r="AJ108" s="168">
        <v>0</v>
      </c>
      <c r="AK108" s="176" t="s">
        <v>443</v>
      </c>
      <c r="AL108" s="624">
        <v>-23.806999999999999</v>
      </c>
      <c r="AM108" s="618">
        <v>-19.957000000000001</v>
      </c>
      <c r="AN108" s="624"/>
      <c r="AO108" s="618"/>
      <c r="AP108" s="624">
        <v>-56.298000000000002</v>
      </c>
      <c r="AQ108" s="618">
        <v>-68.183999999999997</v>
      </c>
      <c r="AR108" s="624"/>
      <c r="AS108" s="618"/>
      <c r="AT108" s="624">
        <v>-256.947</v>
      </c>
      <c r="AU108" s="618">
        <v>-273.77600000000001</v>
      </c>
      <c r="AV108" s="624"/>
      <c r="AW108" s="618"/>
      <c r="AX108" s="624">
        <v>-78.935000000000002</v>
      </c>
      <c r="AY108" s="618">
        <v>-63.274999999999999</v>
      </c>
      <c r="AZ108" s="624"/>
      <c r="BA108" s="618"/>
      <c r="BB108" s="624">
        <v>-4.0000000000000001E-3</v>
      </c>
      <c r="BC108" s="618">
        <v>-0.82199999999999995</v>
      </c>
      <c r="BD108" s="624"/>
      <c r="BE108" s="618"/>
      <c r="BF108" s="624">
        <v>-4.0170000000000003</v>
      </c>
      <c r="BG108" s="618">
        <v>-4.43</v>
      </c>
      <c r="BH108" s="624"/>
      <c r="BI108" s="618"/>
      <c r="BJ108" s="624">
        <v>0</v>
      </c>
      <c r="BK108" s="618">
        <v>0.01</v>
      </c>
      <c r="BL108" s="624"/>
      <c r="BM108" s="618"/>
      <c r="BN108" s="624">
        <v>-420.00799999999998</v>
      </c>
      <c r="BO108" s="618">
        <v>-430.43400000000003</v>
      </c>
      <c r="BP108" s="624"/>
      <c r="BQ108" s="618"/>
      <c r="BR108" s="154"/>
      <c r="BS108" s="154"/>
      <c r="BT108" s="154"/>
      <c r="BU108" s="154"/>
      <c r="BV108" s="154"/>
      <c r="BW108" s="154"/>
      <c r="BX108" s="154"/>
      <c r="BY108" s="154"/>
      <c r="BZ108" s="154"/>
      <c r="CA108" s="154"/>
      <c r="CB108" s="154"/>
      <c r="CC108" s="154"/>
      <c r="CD108" s="154"/>
      <c r="CE108" s="154"/>
      <c r="CF108" s="154"/>
      <c r="CG108" s="154"/>
      <c r="CH108" s="154"/>
      <c r="CI108" s="154"/>
      <c r="CJ108" s="154"/>
      <c r="CK108" s="154"/>
      <c r="CL108" s="154"/>
      <c r="CM108" s="154"/>
      <c r="CN108" s="154"/>
      <c r="CO108" s="154"/>
      <c r="CP108" s="154"/>
      <c r="CQ108" s="154"/>
      <c r="CR108" s="154"/>
      <c r="CS108" s="154"/>
      <c r="CT108" s="154"/>
      <c r="CU108" s="154"/>
      <c r="CV108" s="154"/>
      <c r="CW108" s="154"/>
      <c r="CX108" s="154"/>
      <c r="CY108" s="154"/>
      <c r="CZ108" s="154"/>
      <c r="DA108" s="154"/>
      <c r="DB108" s="154"/>
      <c r="DC108" s="154"/>
      <c r="DD108" s="154"/>
      <c r="DE108" s="154"/>
      <c r="DF108" s="154"/>
      <c r="DG108" s="154"/>
      <c r="DH108" s="154"/>
      <c r="DI108" s="154"/>
      <c r="DJ108" s="154"/>
      <c r="DK108" s="154"/>
      <c r="DL108" s="154"/>
      <c r="DM108" s="154"/>
      <c r="DN108" s="154"/>
      <c r="DO108" s="154"/>
      <c r="DP108" s="154"/>
      <c r="DQ108" s="154"/>
      <c r="DR108" s="154"/>
      <c r="DS108" s="154"/>
      <c r="DT108" s="154"/>
      <c r="DU108" s="154"/>
      <c r="DV108" s="154"/>
      <c r="DW108" s="154"/>
      <c r="DX108" s="154"/>
      <c r="DY108" s="154"/>
      <c r="DZ108" s="154"/>
      <c r="EA108" s="154"/>
      <c r="EB108" s="154"/>
      <c r="EC108" s="154"/>
      <c r="ED108" s="154"/>
      <c r="EE108" s="154"/>
      <c r="EF108" s="154"/>
      <c r="EG108" s="154"/>
      <c r="EH108" s="154"/>
      <c r="EI108" s="154"/>
      <c r="EJ108" s="154"/>
      <c r="EK108" s="154"/>
      <c r="EL108" s="154"/>
      <c r="EM108" s="154"/>
      <c r="EN108" s="154"/>
      <c r="EO108" s="154"/>
      <c r="EP108" s="154"/>
      <c r="EQ108" s="154"/>
      <c r="ER108" s="154"/>
      <c r="ES108" s="154"/>
      <c r="ET108" s="154"/>
      <c r="EU108" s="154"/>
      <c r="EV108" s="154"/>
      <c r="EW108" s="154"/>
      <c r="EX108" s="154"/>
      <c r="EY108" s="154"/>
      <c r="EZ108" s="154"/>
      <c r="FA108" s="154"/>
      <c r="FB108" s="154"/>
      <c r="FC108" s="154"/>
      <c r="FD108" s="154"/>
      <c r="FE108" s="154"/>
      <c r="FF108" s="154"/>
      <c r="FG108" s="154"/>
      <c r="FH108" s="154"/>
      <c r="FI108" s="154"/>
      <c r="FJ108" s="154"/>
      <c r="FK108" s="154"/>
      <c r="FL108" s="154"/>
      <c r="FM108" s="154"/>
      <c r="FN108" s="154"/>
      <c r="FO108" s="154"/>
      <c r="FP108" s="154"/>
      <c r="FQ108" s="154"/>
      <c r="FR108" s="154"/>
      <c r="FS108" s="154"/>
      <c r="FT108" s="154"/>
      <c r="FU108" s="154"/>
      <c r="FV108" s="154"/>
      <c r="FW108" s="154"/>
      <c r="FX108" s="154"/>
      <c r="FY108" s="154"/>
      <c r="FZ108" s="154"/>
      <c r="GA108" s="154"/>
      <c r="GB108" s="154"/>
      <c r="GC108" s="154"/>
      <c r="GD108" s="154"/>
      <c r="GE108" s="154"/>
      <c r="GF108" s="154"/>
      <c r="GG108" s="154"/>
    </row>
    <row r="109" spans="1:189">
      <c r="A109" s="174"/>
      <c r="B109" s="181" t="s">
        <v>444</v>
      </c>
      <c r="C109" s="615">
        <v>0</v>
      </c>
      <c r="D109" s="619">
        <v>-1.9319999999999999</v>
      </c>
      <c r="E109" s="615">
        <f t="shared" si="110"/>
        <v>0</v>
      </c>
      <c r="F109" s="619">
        <f t="shared" si="111"/>
        <v>-0.48</v>
      </c>
      <c r="G109" s="615">
        <v>-0.01</v>
      </c>
      <c r="H109" s="619">
        <v>-0.11799999999999999</v>
      </c>
      <c r="I109" s="615">
        <f t="shared" si="112"/>
        <v>-6.0000000000000001E-3</v>
      </c>
      <c r="J109" s="619">
        <f t="shared" si="113"/>
        <v>58.334999999999994</v>
      </c>
      <c r="K109" s="615">
        <v>-46.859000000000002</v>
      </c>
      <c r="L109" s="619">
        <v>-49.203000000000003</v>
      </c>
      <c r="M109" s="615">
        <f t="shared" si="114"/>
        <v>-22.514000000000003</v>
      </c>
      <c r="N109" s="619">
        <f t="shared" si="115"/>
        <v>-25.785000000000004</v>
      </c>
      <c r="O109" s="615">
        <v>-113.379</v>
      </c>
      <c r="P109" s="619">
        <v>-58.212000000000003</v>
      </c>
      <c r="Q109" s="615">
        <f t="shared" si="116"/>
        <v>-55.095000000000006</v>
      </c>
      <c r="R109" s="619">
        <f t="shared" si="117"/>
        <v>-31.302000000000003</v>
      </c>
      <c r="S109" s="764">
        <v>-2.355</v>
      </c>
      <c r="T109" s="619">
        <v>-1.599</v>
      </c>
      <c r="U109" s="615">
        <f t="shared" si="118"/>
        <v>-2.355</v>
      </c>
      <c r="V109" s="619">
        <f t="shared" si="119"/>
        <v>-0.78100000000000003</v>
      </c>
      <c r="W109" s="615">
        <v>0</v>
      </c>
      <c r="X109" s="619">
        <v>0</v>
      </c>
      <c r="Y109" s="615">
        <f t="shared" si="120"/>
        <v>0</v>
      </c>
      <c r="Z109" s="619">
        <f t="shared" si="121"/>
        <v>0</v>
      </c>
      <c r="AA109" s="615">
        <v>0</v>
      </c>
      <c r="AB109" s="619">
        <v>0</v>
      </c>
      <c r="AC109" s="615">
        <f t="shared" si="122"/>
        <v>0</v>
      </c>
      <c r="AD109" s="619">
        <f t="shared" si="123"/>
        <v>0</v>
      </c>
      <c r="AE109" s="615">
        <v>-162.60300000000001</v>
      </c>
      <c r="AF109" s="619">
        <v>-111.06399999999999</v>
      </c>
      <c r="AG109" s="615">
        <f t="shared" si="124"/>
        <v>-79.970000000000013</v>
      </c>
      <c r="AH109" s="619">
        <f t="shared" si="125"/>
        <v>-58.452999999999996</v>
      </c>
      <c r="AI109" s="179"/>
      <c r="AJ109" s="174">
        <v>0</v>
      </c>
      <c r="AK109" s="181" t="s">
        <v>444</v>
      </c>
      <c r="AL109" s="615">
        <v>0</v>
      </c>
      <c r="AM109" s="619">
        <v>-1.452</v>
      </c>
      <c r="AN109" s="615"/>
      <c r="AO109" s="619"/>
      <c r="AP109" s="615">
        <v>-4.0000000000000001E-3</v>
      </c>
      <c r="AQ109" s="619">
        <v>-1.2999999999999999E-2</v>
      </c>
      <c r="AR109" s="615"/>
      <c r="AS109" s="619"/>
      <c r="AT109" s="615">
        <v>-24.344999999999999</v>
      </c>
      <c r="AU109" s="619">
        <v>-23.417999999999999</v>
      </c>
      <c r="AV109" s="615"/>
      <c r="AW109" s="619"/>
      <c r="AX109" s="615">
        <v>-58.283999999999999</v>
      </c>
      <c r="AY109" s="619">
        <v>-26.91</v>
      </c>
      <c r="AZ109" s="615"/>
      <c r="BA109" s="619"/>
      <c r="BB109" s="615">
        <v>0</v>
      </c>
      <c r="BC109" s="619">
        <v>-0.81799999999999995</v>
      </c>
      <c r="BD109" s="615"/>
      <c r="BE109" s="619"/>
      <c r="BF109" s="615">
        <v>0</v>
      </c>
      <c r="BG109" s="619">
        <v>0</v>
      </c>
      <c r="BH109" s="615"/>
      <c r="BI109" s="619"/>
      <c r="BJ109" s="615">
        <v>0</v>
      </c>
      <c r="BK109" s="619">
        <v>0</v>
      </c>
      <c r="BL109" s="615"/>
      <c r="BM109" s="619"/>
      <c r="BN109" s="615">
        <v>-82.632999999999996</v>
      </c>
      <c r="BO109" s="619">
        <v>-52.610999999999997</v>
      </c>
      <c r="BP109" s="615"/>
      <c r="BQ109" s="619"/>
      <c r="FT109" s="88"/>
      <c r="FU109" s="88"/>
      <c r="FV109" s="88"/>
      <c r="FW109" s="88"/>
      <c r="FX109" s="88"/>
      <c r="FY109" s="88"/>
      <c r="FZ109" s="88"/>
      <c r="GA109" s="88"/>
      <c r="GB109" s="88"/>
      <c r="GC109" s="88"/>
      <c r="GD109" s="88"/>
      <c r="GE109" s="88"/>
      <c r="GF109" s="88"/>
      <c r="GG109" s="88"/>
    </row>
    <row r="110" spans="1:189">
      <c r="A110" s="174"/>
      <c r="B110" s="181" t="s">
        <v>445</v>
      </c>
      <c r="C110" s="615">
        <v>-11.961</v>
      </c>
      <c r="D110" s="619">
        <v>-11.961</v>
      </c>
      <c r="E110" s="615">
        <f t="shared" si="110"/>
        <v>-5.9470000000000001</v>
      </c>
      <c r="F110" s="619">
        <f t="shared" si="111"/>
        <v>-5.9470000000000001</v>
      </c>
      <c r="G110" s="615">
        <v>0</v>
      </c>
      <c r="H110" s="619">
        <v>0</v>
      </c>
      <c r="I110" s="615">
        <f t="shared" si="112"/>
        <v>0</v>
      </c>
      <c r="J110" s="619">
        <f t="shared" si="113"/>
        <v>73.850999999999999</v>
      </c>
      <c r="K110" s="615">
        <v>-89.400999999999996</v>
      </c>
      <c r="L110" s="619">
        <v>-105.4</v>
      </c>
      <c r="M110" s="615">
        <f t="shared" si="114"/>
        <v>-36.045999999999999</v>
      </c>
      <c r="N110" s="619">
        <f t="shared" si="115"/>
        <v>-48.230000000000004</v>
      </c>
      <c r="O110" s="615">
        <v>-27.576000000000001</v>
      </c>
      <c r="P110" s="619">
        <v>-40.734999999999999</v>
      </c>
      <c r="Q110" s="615">
        <f t="shared" si="116"/>
        <v>-13.034000000000001</v>
      </c>
      <c r="R110" s="619">
        <f t="shared" si="117"/>
        <v>-19.673999999999999</v>
      </c>
      <c r="S110" s="764">
        <v>0</v>
      </c>
      <c r="T110" s="619">
        <v>0</v>
      </c>
      <c r="U110" s="615">
        <f t="shared" si="118"/>
        <v>0</v>
      </c>
      <c r="V110" s="619">
        <f t="shared" si="119"/>
        <v>0</v>
      </c>
      <c r="W110" s="615">
        <v>0</v>
      </c>
      <c r="X110" s="619">
        <v>0</v>
      </c>
      <c r="Y110" s="615">
        <f t="shared" si="120"/>
        <v>0</v>
      </c>
      <c r="Z110" s="619">
        <f t="shared" si="121"/>
        <v>0</v>
      </c>
      <c r="AA110" s="615">
        <v>0</v>
      </c>
      <c r="AB110" s="619">
        <v>0</v>
      </c>
      <c r="AC110" s="615">
        <f t="shared" si="122"/>
        <v>0</v>
      </c>
      <c r="AD110" s="619">
        <f t="shared" si="123"/>
        <v>0</v>
      </c>
      <c r="AE110" s="615">
        <v>-128.93799999999999</v>
      </c>
      <c r="AF110" s="619">
        <v>-158.096</v>
      </c>
      <c r="AG110" s="615">
        <f t="shared" si="124"/>
        <v>-55.026999999999987</v>
      </c>
      <c r="AH110" s="619">
        <f t="shared" si="125"/>
        <v>-73.850999999999999</v>
      </c>
      <c r="AI110" s="179"/>
      <c r="AJ110" s="174">
        <v>0</v>
      </c>
      <c r="AK110" s="181" t="s">
        <v>445</v>
      </c>
      <c r="AL110" s="615">
        <v>-6.0140000000000002</v>
      </c>
      <c r="AM110" s="619">
        <v>-6.0140000000000002</v>
      </c>
      <c r="AN110" s="615"/>
      <c r="AO110" s="619"/>
      <c r="AP110" s="615">
        <v>0</v>
      </c>
      <c r="AQ110" s="619">
        <v>0</v>
      </c>
      <c r="AR110" s="615"/>
      <c r="AS110" s="619"/>
      <c r="AT110" s="615">
        <v>-53.354999999999997</v>
      </c>
      <c r="AU110" s="619">
        <v>-57.17</v>
      </c>
      <c r="AV110" s="615"/>
      <c r="AW110" s="619"/>
      <c r="AX110" s="615">
        <v>-14.542</v>
      </c>
      <c r="AY110" s="619">
        <v>-21.061</v>
      </c>
      <c r="AZ110" s="615"/>
      <c r="BA110" s="619"/>
      <c r="BB110" s="615">
        <v>0</v>
      </c>
      <c r="BC110" s="619">
        <v>0</v>
      </c>
      <c r="BD110" s="615"/>
      <c r="BE110" s="619"/>
      <c r="BF110" s="615">
        <v>0</v>
      </c>
      <c r="BG110" s="619">
        <v>0</v>
      </c>
      <c r="BH110" s="615"/>
      <c r="BI110" s="619"/>
      <c r="BJ110" s="615">
        <v>0</v>
      </c>
      <c r="BK110" s="619">
        <v>0</v>
      </c>
      <c r="BL110" s="615"/>
      <c r="BM110" s="619"/>
      <c r="BN110" s="615">
        <v>-73.911000000000001</v>
      </c>
      <c r="BO110" s="619">
        <v>-84.245000000000005</v>
      </c>
      <c r="BP110" s="615"/>
      <c r="BQ110" s="619"/>
      <c r="FT110" s="88"/>
      <c r="FU110" s="88"/>
      <c r="FV110" s="88"/>
      <c r="FW110" s="88"/>
      <c r="FX110" s="88"/>
      <c r="FY110" s="88"/>
      <c r="FZ110" s="88"/>
      <c r="GA110" s="88"/>
      <c r="GB110" s="88"/>
      <c r="GC110" s="88"/>
      <c r="GD110" s="88"/>
      <c r="GE110" s="88"/>
      <c r="GF110" s="88"/>
      <c r="GG110" s="88"/>
    </row>
    <row r="111" spans="1:189">
      <c r="A111" s="174"/>
      <c r="B111" s="181" t="s">
        <v>63</v>
      </c>
      <c r="C111" s="615">
        <v>-42.335000000000001</v>
      </c>
      <c r="D111" s="619">
        <v>-8.3529999999999998</v>
      </c>
      <c r="E111" s="615">
        <f t="shared" si="110"/>
        <v>-24.542000000000002</v>
      </c>
      <c r="F111" s="619">
        <f t="shared" si="111"/>
        <v>4.1379999999999999</v>
      </c>
      <c r="G111" s="615">
        <v>-209.27</v>
      </c>
      <c r="H111" s="619">
        <v>-105.251</v>
      </c>
      <c r="I111" s="615">
        <f t="shared" si="112"/>
        <v>-152.976</v>
      </c>
      <c r="J111" s="619">
        <f t="shared" si="113"/>
        <v>166.48499999999999</v>
      </c>
      <c r="K111" s="615">
        <v>-334.91199999999998</v>
      </c>
      <c r="L111" s="619">
        <v>-361.33800000000002</v>
      </c>
      <c r="M111" s="615">
        <f t="shared" si="114"/>
        <v>-155.66499999999996</v>
      </c>
      <c r="N111" s="619">
        <f t="shared" si="115"/>
        <v>-168.15000000000003</v>
      </c>
      <c r="O111" s="615">
        <v>-10.459</v>
      </c>
      <c r="P111" s="619">
        <v>-19.363</v>
      </c>
      <c r="Q111" s="615">
        <f t="shared" si="116"/>
        <v>-4.3499999999999996</v>
      </c>
      <c r="R111" s="619">
        <f t="shared" si="117"/>
        <v>-4.0589999999999993</v>
      </c>
      <c r="S111" s="764">
        <v>-0.65900000000000003</v>
      </c>
      <c r="T111" s="619">
        <v>-1.7000000000000001E-2</v>
      </c>
      <c r="U111" s="615">
        <f t="shared" si="118"/>
        <v>-0.65500000000000003</v>
      </c>
      <c r="V111" s="619">
        <f t="shared" si="119"/>
        <v>-1.3000000000000001E-2</v>
      </c>
      <c r="W111" s="615">
        <v>-8.31</v>
      </c>
      <c r="X111" s="619">
        <v>-71.013000000000005</v>
      </c>
      <c r="Y111" s="615">
        <f t="shared" si="120"/>
        <v>-4.2930000000000001</v>
      </c>
      <c r="Z111" s="619">
        <f t="shared" si="121"/>
        <v>-66.582999999999998</v>
      </c>
      <c r="AA111" s="615">
        <v>0</v>
      </c>
      <c r="AB111" s="619">
        <v>2.1000000000000001E-2</v>
      </c>
      <c r="AC111" s="615">
        <f t="shared" si="122"/>
        <v>0</v>
      </c>
      <c r="AD111" s="619">
        <f t="shared" si="123"/>
        <v>1.1000000000000001E-2</v>
      </c>
      <c r="AE111" s="615">
        <v>-605.94500000000005</v>
      </c>
      <c r="AF111" s="619">
        <v>-565.31399999999996</v>
      </c>
      <c r="AG111" s="615">
        <f t="shared" si="124"/>
        <v>-342.48100000000005</v>
      </c>
      <c r="AH111" s="619">
        <f t="shared" si="125"/>
        <v>-271.73599999999999</v>
      </c>
      <c r="AI111" s="179"/>
      <c r="AJ111" s="174">
        <v>0</v>
      </c>
      <c r="AK111" s="181" t="s">
        <v>63</v>
      </c>
      <c r="AL111" s="615">
        <v>-17.792999999999999</v>
      </c>
      <c r="AM111" s="619">
        <v>-12.491</v>
      </c>
      <c r="AN111" s="615"/>
      <c r="AO111" s="619"/>
      <c r="AP111" s="615">
        <v>-56.293999999999997</v>
      </c>
      <c r="AQ111" s="619">
        <v>-68.171000000000006</v>
      </c>
      <c r="AR111" s="615"/>
      <c r="AS111" s="619"/>
      <c r="AT111" s="615">
        <v>-179.24700000000001</v>
      </c>
      <c r="AU111" s="619">
        <v>-193.18799999999999</v>
      </c>
      <c r="AV111" s="615"/>
      <c r="AW111" s="619"/>
      <c r="AX111" s="615">
        <v>-6.109</v>
      </c>
      <c r="AY111" s="619">
        <v>-15.304</v>
      </c>
      <c r="AZ111" s="615"/>
      <c r="BA111" s="619"/>
      <c r="BB111" s="615">
        <v>-4.0000000000000001E-3</v>
      </c>
      <c r="BC111" s="619">
        <v>-4.0000000000000001E-3</v>
      </c>
      <c r="BD111" s="615"/>
      <c r="BE111" s="619"/>
      <c r="BF111" s="615">
        <v>-4.0170000000000003</v>
      </c>
      <c r="BG111" s="619">
        <v>-4.43</v>
      </c>
      <c r="BH111" s="615"/>
      <c r="BI111" s="619"/>
      <c r="BJ111" s="615">
        <v>0</v>
      </c>
      <c r="BK111" s="619">
        <v>0.01</v>
      </c>
      <c r="BL111" s="615"/>
      <c r="BM111" s="619"/>
      <c r="BN111" s="615">
        <v>-263.464</v>
      </c>
      <c r="BO111" s="619">
        <v>-293.57799999999997</v>
      </c>
      <c r="BP111" s="615"/>
      <c r="BQ111" s="619"/>
      <c r="FT111" s="88"/>
      <c r="FU111" s="88"/>
      <c r="FV111" s="88"/>
      <c r="FW111" s="88"/>
      <c r="FX111" s="88"/>
      <c r="FY111" s="88"/>
      <c r="FZ111" s="88"/>
      <c r="GA111" s="88"/>
      <c r="GB111" s="88"/>
      <c r="GC111" s="88"/>
      <c r="GD111" s="88"/>
      <c r="GE111" s="88"/>
      <c r="GF111" s="88"/>
      <c r="GG111" s="88"/>
    </row>
    <row r="112" spans="1:189">
      <c r="A112" s="174"/>
      <c r="B112" s="181" t="s">
        <v>446</v>
      </c>
      <c r="C112" s="615">
        <v>0</v>
      </c>
      <c r="D112" s="619">
        <v>0</v>
      </c>
      <c r="E112" s="615">
        <f t="shared" si="110"/>
        <v>0</v>
      </c>
      <c r="F112" s="619">
        <f t="shared" si="111"/>
        <v>0</v>
      </c>
      <c r="G112" s="615">
        <v>213.15700000000001</v>
      </c>
      <c r="H112" s="619">
        <v>169.95</v>
      </c>
      <c r="I112" s="615">
        <f t="shared" si="112"/>
        <v>86.243000000000009</v>
      </c>
      <c r="J112" s="619">
        <f t="shared" si="113"/>
        <v>60.736999999999995</v>
      </c>
      <c r="K112" s="615">
        <v>0</v>
      </c>
      <c r="L112" s="619">
        <v>0</v>
      </c>
      <c r="M112" s="615">
        <f t="shared" si="114"/>
        <v>0</v>
      </c>
      <c r="N112" s="619">
        <f t="shared" si="115"/>
        <v>0</v>
      </c>
      <c r="O112" s="615">
        <v>0</v>
      </c>
      <c r="P112" s="619">
        <v>0</v>
      </c>
      <c r="Q112" s="615">
        <f t="shared" si="116"/>
        <v>0</v>
      </c>
      <c r="R112" s="619">
        <f t="shared" si="117"/>
        <v>0</v>
      </c>
      <c r="S112" s="764">
        <v>0</v>
      </c>
      <c r="T112" s="619">
        <v>0</v>
      </c>
      <c r="U112" s="615">
        <f t="shared" si="118"/>
        <v>0</v>
      </c>
      <c r="V112" s="619">
        <f t="shared" si="119"/>
        <v>0</v>
      </c>
      <c r="W112" s="615">
        <v>0</v>
      </c>
      <c r="X112" s="619">
        <v>0</v>
      </c>
      <c r="Y112" s="615">
        <f t="shared" si="120"/>
        <v>0</v>
      </c>
      <c r="Z112" s="619">
        <f t="shared" si="121"/>
        <v>0</v>
      </c>
      <c r="AA112" s="615">
        <v>0</v>
      </c>
      <c r="AB112" s="619">
        <v>0</v>
      </c>
      <c r="AC112" s="615">
        <f t="shared" si="122"/>
        <v>0</v>
      </c>
      <c r="AD112" s="619">
        <f t="shared" si="123"/>
        <v>0</v>
      </c>
      <c r="AE112" s="615">
        <v>213.15700000000001</v>
      </c>
      <c r="AF112" s="619">
        <v>169.95</v>
      </c>
      <c r="AG112" s="615">
        <f t="shared" si="124"/>
        <v>86.243000000000009</v>
      </c>
      <c r="AH112" s="619">
        <f t="shared" si="125"/>
        <v>109.21299999999999</v>
      </c>
      <c r="AI112" s="179"/>
      <c r="AJ112" s="174">
        <v>0</v>
      </c>
      <c r="AK112" s="181" t="s">
        <v>446</v>
      </c>
      <c r="AL112" s="615">
        <v>0</v>
      </c>
      <c r="AM112" s="619">
        <v>0</v>
      </c>
      <c r="AN112" s="615"/>
      <c r="AO112" s="619"/>
      <c r="AP112" s="615">
        <v>126.914</v>
      </c>
      <c r="AQ112" s="619">
        <v>60.737000000000002</v>
      </c>
      <c r="AR112" s="615"/>
      <c r="AS112" s="619"/>
      <c r="AT112" s="615">
        <v>0</v>
      </c>
      <c r="AU112" s="619">
        <v>0</v>
      </c>
      <c r="AV112" s="615"/>
      <c r="AW112" s="619"/>
      <c r="AX112" s="615">
        <v>0</v>
      </c>
      <c r="AY112" s="619">
        <v>0</v>
      </c>
      <c r="AZ112" s="615"/>
      <c r="BA112" s="619"/>
      <c r="BB112" s="615">
        <v>0</v>
      </c>
      <c r="BC112" s="619">
        <v>0</v>
      </c>
      <c r="BD112" s="615"/>
      <c r="BE112" s="619"/>
      <c r="BF112" s="615">
        <v>0</v>
      </c>
      <c r="BG112" s="619">
        <v>0</v>
      </c>
      <c r="BH112" s="615"/>
      <c r="BI112" s="619"/>
      <c r="BJ112" s="615">
        <v>0</v>
      </c>
      <c r="BK112" s="619">
        <v>0</v>
      </c>
      <c r="BL112" s="615"/>
      <c r="BM112" s="619"/>
      <c r="BN112" s="615">
        <v>126.914</v>
      </c>
      <c r="BO112" s="619">
        <v>60.737000000000002</v>
      </c>
      <c r="BP112" s="615"/>
      <c r="BQ112" s="619"/>
      <c r="FT112" s="88"/>
      <c r="FU112" s="88"/>
      <c r="FV112" s="88"/>
      <c r="FW112" s="88"/>
      <c r="FX112" s="88"/>
      <c r="FY112" s="88"/>
      <c r="FZ112" s="88"/>
      <c r="GA112" s="88"/>
      <c r="GB112" s="88"/>
      <c r="GC112" s="88"/>
      <c r="GD112" s="88"/>
      <c r="GE112" s="88"/>
      <c r="GF112" s="88"/>
      <c r="GG112" s="88"/>
    </row>
    <row r="113" spans="1:189" s="178" customFormat="1">
      <c r="A113" s="188"/>
      <c r="B113" s="176" t="s">
        <v>447</v>
      </c>
      <c r="C113" s="624">
        <v>1.8859999999999999</v>
      </c>
      <c r="D113" s="618">
        <v>-43.203000000000003</v>
      </c>
      <c r="E113" s="624">
        <f t="shared" si="110"/>
        <v>0.71099999999999985</v>
      </c>
      <c r="F113" s="618">
        <f t="shared" si="111"/>
        <v>8.9279999999999973</v>
      </c>
      <c r="G113" s="624">
        <v>10.997999999999999</v>
      </c>
      <c r="H113" s="618">
        <v>99.305000000000007</v>
      </c>
      <c r="I113" s="624">
        <f t="shared" si="112"/>
        <v>3.9159999999999995</v>
      </c>
      <c r="J113" s="618">
        <f t="shared" si="113"/>
        <v>35.065000000000012</v>
      </c>
      <c r="K113" s="624">
        <v>-67.025000000000006</v>
      </c>
      <c r="L113" s="618">
        <v>16.138000000000002</v>
      </c>
      <c r="M113" s="624">
        <f t="shared" si="114"/>
        <v>-62.561000000000007</v>
      </c>
      <c r="N113" s="618">
        <f t="shared" si="115"/>
        <v>28.291000000000004</v>
      </c>
      <c r="O113" s="624">
        <v>-2.5289999999999999</v>
      </c>
      <c r="P113" s="618">
        <v>5.7329999999999997</v>
      </c>
      <c r="Q113" s="624">
        <f t="shared" si="116"/>
        <v>-3.2709999999999999</v>
      </c>
      <c r="R113" s="618">
        <f t="shared" si="117"/>
        <v>-6.3020000000000005</v>
      </c>
      <c r="S113" s="762">
        <v>-20.779</v>
      </c>
      <c r="T113" s="618">
        <v>3.302</v>
      </c>
      <c r="U113" s="624">
        <f t="shared" si="118"/>
        <v>-20.777000000000001</v>
      </c>
      <c r="V113" s="618">
        <f t="shared" si="119"/>
        <v>2.298</v>
      </c>
      <c r="W113" s="624">
        <v>0.187</v>
      </c>
      <c r="X113" s="618">
        <v>0.51300000000000001</v>
      </c>
      <c r="Y113" s="624">
        <f t="shared" si="120"/>
        <v>5.0000000000000044E-3</v>
      </c>
      <c r="Z113" s="618">
        <f t="shared" si="121"/>
        <v>0.188</v>
      </c>
      <c r="AA113" s="624">
        <v>1.6E-2</v>
      </c>
      <c r="AB113" s="618">
        <v>0</v>
      </c>
      <c r="AC113" s="624">
        <f t="shared" si="122"/>
        <v>7.000000000000001E-3</v>
      </c>
      <c r="AD113" s="618">
        <f t="shared" si="123"/>
        <v>-7.0000000000000001E-3</v>
      </c>
      <c r="AE113" s="624">
        <v>-77.245999999999995</v>
      </c>
      <c r="AF113" s="618">
        <v>81.787999999999997</v>
      </c>
      <c r="AG113" s="624">
        <f t="shared" si="124"/>
        <v>-81.97</v>
      </c>
      <c r="AH113" s="618">
        <f t="shared" si="125"/>
        <v>64.239999999999995</v>
      </c>
      <c r="AI113" s="154"/>
      <c r="AJ113" s="188">
        <v>0</v>
      </c>
      <c r="AK113" s="176" t="s">
        <v>447</v>
      </c>
      <c r="AL113" s="624">
        <v>1.175</v>
      </c>
      <c r="AM113" s="618">
        <v>-52.131</v>
      </c>
      <c r="AN113" s="624"/>
      <c r="AO113" s="618"/>
      <c r="AP113" s="624">
        <v>7.0819999999999999</v>
      </c>
      <c r="AQ113" s="618">
        <v>68.460999999999999</v>
      </c>
      <c r="AR113" s="624"/>
      <c r="AS113" s="618"/>
      <c r="AT113" s="624">
        <v>-4.4640000000000004</v>
      </c>
      <c r="AU113" s="618">
        <v>-12.153</v>
      </c>
      <c r="AV113" s="624"/>
      <c r="AW113" s="618"/>
      <c r="AX113" s="624">
        <v>0.74199999999999999</v>
      </c>
      <c r="AY113" s="618">
        <v>12.035</v>
      </c>
      <c r="AZ113" s="624"/>
      <c r="BA113" s="618"/>
      <c r="BB113" s="624">
        <v>-2E-3</v>
      </c>
      <c r="BC113" s="618">
        <v>1.004</v>
      </c>
      <c r="BD113" s="624"/>
      <c r="BE113" s="618"/>
      <c r="BF113" s="624">
        <v>0.182</v>
      </c>
      <c r="BG113" s="618">
        <v>0.32500000000000001</v>
      </c>
      <c r="BH113" s="624"/>
      <c r="BI113" s="618"/>
      <c r="BJ113" s="624">
        <v>8.9999999999999993E-3</v>
      </c>
      <c r="BK113" s="618">
        <v>7.0000000000000001E-3</v>
      </c>
      <c r="BL113" s="624"/>
      <c r="BM113" s="618"/>
      <c r="BN113" s="624">
        <v>4.7240000000000002</v>
      </c>
      <c r="BO113" s="618">
        <v>17.547999999999998</v>
      </c>
      <c r="BP113" s="624"/>
      <c r="BQ113" s="618"/>
      <c r="BR113" s="154"/>
      <c r="BS113" s="154"/>
      <c r="BT113" s="154"/>
      <c r="BU113" s="154"/>
      <c r="BV113" s="154"/>
      <c r="BW113" s="154"/>
      <c r="BX113" s="154"/>
      <c r="BY113" s="154"/>
      <c r="BZ113" s="154"/>
      <c r="CA113" s="154"/>
      <c r="CB113" s="154"/>
      <c r="CC113" s="154"/>
      <c r="CD113" s="154"/>
      <c r="CE113" s="154"/>
      <c r="CF113" s="154"/>
      <c r="CG113" s="154"/>
      <c r="CH113" s="154"/>
      <c r="CI113" s="154"/>
      <c r="CJ113" s="154"/>
      <c r="CK113" s="154"/>
      <c r="CL113" s="154"/>
      <c r="CM113" s="154"/>
      <c r="CN113" s="154"/>
      <c r="CO113" s="154"/>
      <c r="CP113" s="154"/>
      <c r="CQ113" s="154"/>
      <c r="CR113" s="154"/>
      <c r="CS113" s="154"/>
      <c r="CT113" s="154"/>
      <c r="CU113" s="154"/>
      <c r="CV113" s="154"/>
      <c r="CW113" s="154"/>
      <c r="CX113" s="154"/>
      <c r="CY113" s="154"/>
      <c r="CZ113" s="154"/>
      <c r="DA113" s="154"/>
      <c r="DB113" s="154"/>
      <c r="DC113" s="154"/>
      <c r="DD113" s="154"/>
      <c r="DE113" s="154"/>
      <c r="DF113" s="154"/>
      <c r="DG113" s="154"/>
      <c r="DH113" s="154"/>
      <c r="DI113" s="154"/>
      <c r="DJ113" s="154"/>
      <c r="DK113" s="154"/>
      <c r="DL113" s="154"/>
      <c r="DM113" s="154"/>
      <c r="DN113" s="154"/>
      <c r="DO113" s="154"/>
      <c r="DP113" s="154"/>
      <c r="DQ113" s="154"/>
      <c r="DR113" s="154"/>
      <c r="DS113" s="154"/>
      <c r="DT113" s="154"/>
      <c r="DU113" s="154"/>
      <c r="DV113" s="154"/>
      <c r="DW113" s="154"/>
      <c r="DX113" s="154"/>
      <c r="DY113" s="154"/>
      <c r="DZ113" s="154"/>
      <c r="EA113" s="154"/>
      <c r="EB113" s="154"/>
      <c r="EC113" s="154"/>
      <c r="ED113" s="154"/>
      <c r="EE113" s="154"/>
      <c r="EF113" s="154"/>
      <c r="EG113" s="154"/>
      <c r="EH113" s="154"/>
      <c r="EI113" s="154"/>
      <c r="EJ113" s="154"/>
      <c r="EK113" s="154"/>
      <c r="EL113" s="154"/>
      <c r="EM113" s="154"/>
      <c r="EN113" s="154"/>
      <c r="EO113" s="154"/>
      <c r="EP113" s="154"/>
      <c r="EQ113" s="154"/>
      <c r="ER113" s="154"/>
      <c r="ES113" s="154"/>
      <c r="ET113" s="154"/>
      <c r="EU113" s="154"/>
      <c r="EV113" s="154"/>
      <c r="EW113" s="154"/>
      <c r="EX113" s="154"/>
      <c r="EY113" s="154"/>
      <c r="EZ113" s="154"/>
      <c r="FA113" s="154"/>
      <c r="FB113" s="154"/>
      <c r="FC113" s="154"/>
      <c r="FD113" s="154"/>
      <c r="FE113" s="154"/>
      <c r="FF113" s="154"/>
      <c r="FG113" s="154"/>
      <c r="FH113" s="154"/>
      <c r="FI113" s="154"/>
      <c r="FJ113" s="154"/>
      <c r="FK113" s="154"/>
      <c r="FL113" s="154"/>
      <c r="FM113" s="154"/>
      <c r="FN113" s="154"/>
      <c r="FO113" s="154"/>
      <c r="FP113" s="154"/>
      <c r="FQ113" s="154"/>
      <c r="FR113" s="154"/>
      <c r="FS113" s="154"/>
      <c r="FT113" s="154"/>
      <c r="FU113" s="154"/>
      <c r="FV113" s="154"/>
      <c r="FW113" s="154"/>
      <c r="FX113" s="154"/>
      <c r="FY113" s="154"/>
      <c r="FZ113" s="154"/>
      <c r="GA113" s="154"/>
      <c r="GB113" s="154"/>
      <c r="GC113" s="154"/>
      <c r="GD113" s="154"/>
      <c r="GE113" s="154"/>
      <c r="GF113" s="154"/>
      <c r="GG113" s="154"/>
    </row>
    <row r="114" spans="1:189">
      <c r="A114" s="179"/>
      <c r="B114" s="179"/>
      <c r="C114" s="179">
        <v>0</v>
      </c>
      <c r="D114" s="179">
        <v>0</v>
      </c>
      <c r="E114" s="179"/>
      <c r="F114" s="179"/>
      <c r="G114" s="179">
        <v>0</v>
      </c>
      <c r="H114" s="179">
        <v>0</v>
      </c>
      <c r="I114" s="179"/>
      <c r="J114" s="179"/>
      <c r="K114" s="179">
        <v>0</v>
      </c>
      <c r="L114" s="742">
        <v>0</v>
      </c>
      <c r="M114" s="179"/>
      <c r="N114" s="179"/>
      <c r="O114" s="179">
        <v>0</v>
      </c>
      <c r="P114" s="179">
        <v>0</v>
      </c>
      <c r="Q114" s="179"/>
      <c r="R114" s="179"/>
      <c r="S114" s="765">
        <v>0</v>
      </c>
      <c r="T114" s="179">
        <v>0</v>
      </c>
      <c r="U114" s="179"/>
      <c r="V114" s="179"/>
      <c r="W114" s="179">
        <v>0</v>
      </c>
      <c r="X114" s="179">
        <v>0</v>
      </c>
      <c r="Y114" s="179"/>
      <c r="Z114" s="179"/>
      <c r="AA114" s="179">
        <v>0</v>
      </c>
      <c r="AB114" s="179">
        <v>0</v>
      </c>
      <c r="AC114" s="179"/>
      <c r="AD114" s="179"/>
      <c r="AE114" s="179">
        <v>0</v>
      </c>
      <c r="AF114" s="179">
        <v>0</v>
      </c>
      <c r="AG114" s="179"/>
      <c r="AH114" s="179"/>
      <c r="AI114" s="179"/>
      <c r="AJ114" s="179">
        <v>0</v>
      </c>
      <c r="AK114" s="179">
        <v>0</v>
      </c>
      <c r="AL114" s="179">
        <v>0</v>
      </c>
      <c r="AM114" s="179">
        <v>0</v>
      </c>
      <c r="AN114" s="179"/>
      <c r="AO114" s="179"/>
      <c r="AP114" s="179">
        <v>0</v>
      </c>
      <c r="AQ114" s="179">
        <v>0</v>
      </c>
      <c r="AR114" s="179"/>
      <c r="AS114" s="179"/>
      <c r="AT114" s="179">
        <v>0</v>
      </c>
      <c r="AU114" s="179">
        <v>0</v>
      </c>
      <c r="AV114" s="179"/>
      <c r="AW114" s="179"/>
      <c r="AX114" s="179">
        <v>0</v>
      </c>
      <c r="AY114" s="179">
        <v>0</v>
      </c>
      <c r="AZ114" s="179"/>
      <c r="BA114" s="179"/>
      <c r="BB114" s="179">
        <v>0</v>
      </c>
      <c r="BC114" s="179">
        <v>0</v>
      </c>
      <c r="BD114" s="179"/>
      <c r="BE114" s="179"/>
      <c r="BF114" s="179">
        <v>0</v>
      </c>
      <c r="BG114" s="179">
        <v>0</v>
      </c>
      <c r="BH114" s="179"/>
      <c r="BI114" s="179"/>
      <c r="BJ114" s="179">
        <v>0</v>
      </c>
      <c r="BK114" s="179">
        <v>0</v>
      </c>
      <c r="BL114" s="179"/>
      <c r="BM114" s="179"/>
      <c r="BN114" s="179">
        <v>0</v>
      </c>
      <c r="BO114" s="179">
        <v>0</v>
      </c>
      <c r="BP114" s="179"/>
      <c r="BQ114" s="179"/>
      <c r="FT114" s="88"/>
      <c r="FU114" s="88"/>
      <c r="FV114" s="88"/>
      <c r="FW114" s="88"/>
      <c r="FX114" s="88"/>
      <c r="FY114" s="88"/>
      <c r="FZ114" s="88"/>
      <c r="GA114" s="88"/>
      <c r="GB114" s="88"/>
      <c r="GC114" s="88"/>
      <c r="GD114" s="88"/>
      <c r="GE114" s="88"/>
      <c r="GF114" s="88"/>
      <c r="GG114" s="88"/>
    </row>
    <row r="115" spans="1:189" ht="25.5">
      <c r="A115" s="170"/>
      <c r="B115" s="175" t="s">
        <v>448</v>
      </c>
      <c r="C115" s="615">
        <v>1.335</v>
      </c>
      <c r="D115" s="619">
        <v>0.52800000000000002</v>
      </c>
      <c r="E115" s="615">
        <f t="shared" ref="E115:E118" si="126">C115-AL115</f>
        <v>0.67999999999999994</v>
      </c>
      <c r="F115" s="619">
        <f t="shared" ref="F115:F118" si="127">D115-AM115</f>
        <v>0.40600000000000003</v>
      </c>
      <c r="G115" s="615">
        <v>-4.2000000000000003E-2</v>
      </c>
      <c r="H115" s="619">
        <v>-1.6E-2</v>
      </c>
      <c r="I115" s="615">
        <f t="shared" ref="I115:I118" si="128">G115-AP115</f>
        <v>-4.2000000000000003E-2</v>
      </c>
      <c r="J115" s="619">
        <f>H115-AH115</f>
        <v>-3.1240000000000001</v>
      </c>
      <c r="K115" s="615">
        <v>-0.27600000000000002</v>
      </c>
      <c r="L115" s="619">
        <v>-5.8999999999999997E-2</v>
      </c>
      <c r="M115" s="615">
        <f t="shared" ref="M115:M118" si="129">K115-AT115</f>
        <v>-0.18600000000000003</v>
      </c>
      <c r="N115" s="619">
        <f t="shared" ref="N115:N118" si="130">L115-AU115</f>
        <v>5.4000000000000006E-2</v>
      </c>
      <c r="O115" s="615">
        <v>-0.97</v>
      </c>
      <c r="P115" s="619">
        <v>2.7240000000000002</v>
      </c>
      <c r="Q115" s="615">
        <f t="shared" ref="Q115:Q118" si="131">O115-AX115</f>
        <v>0.16799999999999993</v>
      </c>
      <c r="R115" s="619">
        <f t="shared" ref="R115:R118" si="132">P115-AY115</f>
        <v>2.66</v>
      </c>
      <c r="S115" s="764">
        <v>-5.3999999999999999E-2</v>
      </c>
      <c r="T115" s="619">
        <v>-3.5999999999999997E-2</v>
      </c>
      <c r="U115" s="615">
        <f t="shared" ref="U115:U118" si="133">S115-BB115</f>
        <v>-1.9999999999999997E-2</v>
      </c>
      <c r="V115" s="619">
        <f t="shared" ref="V115:V118" si="134">T115-BC115</f>
        <v>4.0000000000000036E-3</v>
      </c>
      <c r="W115" s="615">
        <v>0</v>
      </c>
      <c r="X115" s="619">
        <v>0</v>
      </c>
      <c r="Y115" s="615">
        <f t="shared" ref="Y115:Y118" si="135">W115-BF115</f>
        <v>0</v>
      </c>
      <c r="Z115" s="619">
        <f t="shared" ref="Z115:Z118" si="136">X115-BG115</f>
        <v>0</v>
      </c>
      <c r="AA115" s="615">
        <v>0</v>
      </c>
      <c r="AB115" s="619">
        <v>0</v>
      </c>
      <c r="AC115" s="615">
        <f t="shared" ref="AC115:AC118" si="137">AA115-BJ115</f>
        <v>0</v>
      </c>
      <c r="AD115" s="619">
        <f t="shared" ref="AD115:AD118" si="138">AB115-BK115</f>
        <v>0</v>
      </c>
      <c r="AE115" s="615">
        <v>-7.0000000000000001E-3</v>
      </c>
      <c r="AF115" s="619">
        <v>3.141</v>
      </c>
      <c r="AG115" s="615">
        <f t="shared" ref="AG115:AG118" si="139">AE115-BN115</f>
        <v>0.6</v>
      </c>
      <c r="AH115" s="619">
        <f t="shared" ref="AH115:AH118" si="140">AF115-BO115</f>
        <v>3.1080000000000001</v>
      </c>
      <c r="AJ115" s="170">
        <v>0</v>
      </c>
      <c r="AK115" s="175" t="s">
        <v>448</v>
      </c>
      <c r="AL115" s="615">
        <v>0.65500000000000003</v>
      </c>
      <c r="AM115" s="619">
        <v>0.122</v>
      </c>
      <c r="AN115" s="615"/>
      <c r="AO115" s="619"/>
      <c r="AP115" s="615">
        <v>0</v>
      </c>
      <c r="AQ115" s="619">
        <v>0</v>
      </c>
      <c r="AR115" s="615"/>
      <c r="AS115" s="619"/>
      <c r="AT115" s="615">
        <v>-0.09</v>
      </c>
      <c r="AU115" s="619">
        <v>-0.113</v>
      </c>
      <c r="AV115" s="615"/>
      <c r="AW115" s="619"/>
      <c r="AX115" s="615">
        <v>-1.1379999999999999</v>
      </c>
      <c r="AY115" s="619">
        <v>6.4000000000000001E-2</v>
      </c>
      <c r="AZ115" s="615"/>
      <c r="BA115" s="619"/>
      <c r="BB115" s="615">
        <v>-3.4000000000000002E-2</v>
      </c>
      <c r="BC115" s="619">
        <v>-0.04</v>
      </c>
      <c r="BD115" s="615"/>
      <c r="BE115" s="619"/>
      <c r="BF115" s="615">
        <v>0</v>
      </c>
      <c r="BG115" s="619">
        <v>0</v>
      </c>
      <c r="BH115" s="615"/>
      <c r="BI115" s="619"/>
      <c r="BJ115" s="615">
        <v>0</v>
      </c>
      <c r="BK115" s="619">
        <v>0</v>
      </c>
      <c r="BL115" s="615"/>
      <c r="BM115" s="619"/>
      <c r="BN115" s="615">
        <v>-0.60699999999999998</v>
      </c>
      <c r="BO115" s="619">
        <v>3.3000000000000002E-2</v>
      </c>
      <c r="BP115" s="615"/>
      <c r="BQ115" s="619"/>
      <c r="FT115" s="88"/>
      <c r="FU115" s="88"/>
      <c r="FV115" s="88"/>
      <c r="FW115" s="88"/>
      <c r="FX115" s="88"/>
      <c r="FY115" s="88"/>
      <c r="FZ115" s="88"/>
      <c r="GA115" s="88"/>
      <c r="GB115" s="88"/>
      <c r="GC115" s="88"/>
      <c r="GD115" s="88"/>
      <c r="GE115" s="88"/>
      <c r="GF115" s="88"/>
      <c r="GG115" s="88"/>
    </row>
    <row r="116" spans="1:189">
      <c r="A116" s="174"/>
      <c r="B116" s="181" t="s">
        <v>449</v>
      </c>
      <c r="C116" s="615">
        <v>0.80600000000000005</v>
      </c>
      <c r="D116" s="618">
        <v>-0.49099999999999999</v>
      </c>
      <c r="E116" s="615">
        <f t="shared" si="126"/>
        <v>0.71100000000000008</v>
      </c>
      <c r="F116" s="618">
        <f t="shared" si="127"/>
        <v>-0.49099999999999999</v>
      </c>
      <c r="G116" s="615">
        <v>0</v>
      </c>
      <c r="H116" s="618">
        <v>-285.51499999999999</v>
      </c>
      <c r="I116" s="615">
        <f t="shared" si="128"/>
        <v>-0.20399999999999999</v>
      </c>
      <c r="J116" s="618">
        <f>H116-AH116</f>
        <v>-93.705999999999989</v>
      </c>
      <c r="K116" s="615">
        <v>0</v>
      </c>
      <c r="L116" s="618">
        <v>109.45099999999999</v>
      </c>
      <c r="M116" s="615">
        <f t="shared" si="129"/>
        <v>-0.21099999999999999</v>
      </c>
      <c r="N116" s="618">
        <f t="shared" si="130"/>
        <v>6.5849999999999937</v>
      </c>
      <c r="O116" s="615">
        <v>5.2999999999999999E-2</v>
      </c>
      <c r="P116" s="618">
        <v>2.3220000000000001</v>
      </c>
      <c r="Q116" s="615">
        <f t="shared" si="131"/>
        <v>0</v>
      </c>
      <c r="R116" s="618">
        <f t="shared" si="132"/>
        <v>2.3220000000000001</v>
      </c>
      <c r="S116" s="764">
        <v>0.50600000000000001</v>
      </c>
      <c r="T116" s="618">
        <v>0</v>
      </c>
      <c r="U116" s="615">
        <f t="shared" si="133"/>
        <v>0.50600000000000001</v>
      </c>
      <c r="V116" s="618">
        <f t="shared" si="134"/>
        <v>0</v>
      </c>
      <c r="W116" s="615">
        <v>3.4000000000000002E-2</v>
      </c>
      <c r="X116" s="618">
        <v>1.0999999999999999E-2</v>
      </c>
      <c r="Y116" s="615">
        <f t="shared" si="135"/>
        <v>3.4000000000000002E-2</v>
      </c>
      <c r="Z116" s="618">
        <f t="shared" si="136"/>
        <v>8.9999999999999993E-3</v>
      </c>
      <c r="AA116" s="615">
        <v>0</v>
      </c>
      <c r="AB116" s="618">
        <v>0</v>
      </c>
      <c r="AC116" s="615">
        <f t="shared" si="137"/>
        <v>0</v>
      </c>
      <c r="AD116" s="618">
        <f t="shared" si="138"/>
        <v>0</v>
      </c>
      <c r="AE116" s="615">
        <v>1.399</v>
      </c>
      <c r="AF116" s="618">
        <v>-174.22200000000001</v>
      </c>
      <c r="AG116" s="615">
        <f t="shared" si="139"/>
        <v>0.83600000000000008</v>
      </c>
      <c r="AH116" s="618">
        <f t="shared" si="140"/>
        <v>-191.809</v>
      </c>
      <c r="AJ116" s="174">
        <v>0</v>
      </c>
      <c r="AK116" s="181" t="s">
        <v>449</v>
      </c>
      <c r="AL116" s="615">
        <v>9.5000000000000001E-2</v>
      </c>
      <c r="AM116" s="618">
        <v>0</v>
      </c>
      <c r="AN116" s="615"/>
      <c r="AO116" s="618"/>
      <c r="AP116" s="615">
        <v>0.20399999999999999</v>
      </c>
      <c r="AQ116" s="618">
        <v>-85.281000000000006</v>
      </c>
      <c r="AR116" s="615"/>
      <c r="AS116" s="618"/>
      <c r="AT116" s="615">
        <v>0.21099999999999999</v>
      </c>
      <c r="AU116" s="618">
        <v>102.866</v>
      </c>
      <c r="AV116" s="615"/>
      <c r="AW116" s="618"/>
      <c r="AX116" s="615">
        <v>5.2999999999999999E-2</v>
      </c>
      <c r="AY116" s="618">
        <v>0</v>
      </c>
      <c r="AZ116" s="615"/>
      <c r="BA116" s="618"/>
      <c r="BB116" s="615">
        <v>0</v>
      </c>
      <c r="BC116" s="618">
        <v>0</v>
      </c>
      <c r="BD116" s="615"/>
      <c r="BE116" s="618"/>
      <c r="BF116" s="615">
        <v>0</v>
      </c>
      <c r="BG116" s="618">
        <v>2E-3</v>
      </c>
      <c r="BH116" s="615"/>
      <c r="BI116" s="618"/>
      <c r="BJ116" s="615">
        <v>0</v>
      </c>
      <c r="BK116" s="618">
        <v>0</v>
      </c>
      <c r="BL116" s="615"/>
      <c r="BM116" s="618"/>
      <c r="BN116" s="615">
        <v>0.56299999999999994</v>
      </c>
      <c r="BO116" s="618">
        <v>17.587</v>
      </c>
      <c r="BP116" s="615"/>
      <c r="BQ116" s="618"/>
      <c r="FT116" s="88"/>
      <c r="FU116" s="88"/>
      <c r="FV116" s="88"/>
      <c r="FW116" s="88"/>
      <c r="FX116" s="88"/>
      <c r="FY116" s="88"/>
      <c r="FZ116" s="88"/>
      <c r="GA116" s="88"/>
      <c r="GB116" s="88"/>
      <c r="GC116" s="88"/>
      <c r="GD116" s="88"/>
      <c r="GE116" s="88"/>
      <c r="GF116" s="88"/>
      <c r="GG116" s="88"/>
    </row>
    <row r="117" spans="1:189">
      <c r="A117" s="174"/>
      <c r="B117" s="181" t="s">
        <v>450</v>
      </c>
      <c r="C117" s="615">
        <v>0</v>
      </c>
      <c r="D117" s="619">
        <v>-0.71099999999999997</v>
      </c>
      <c r="E117" s="615">
        <f t="shared" si="126"/>
        <v>0</v>
      </c>
      <c r="F117" s="619">
        <f t="shared" si="127"/>
        <v>-0.71099999999999997</v>
      </c>
      <c r="G117" s="615">
        <v>0</v>
      </c>
      <c r="H117" s="619">
        <v>-278.245</v>
      </c>
      <c r="I117" s="615">
        <f t="shared" si="128"/>
        <v>-0.20399999999999999</v>
      </c>
      <c r="J117" s="619">
        <f>H117-AH117</f>
        <v>-87.20799999999997</v>
      </c>
      <c r="K117" s="615">
        <v>0</v>
      </c>
      <c r="L117" s="619">
        <v>0.372</v>
      </c>
      <c r="M117" s="615">
        <f t="shared" si="129"/>
        <v>-0.21099999999999999</v>
      </c>
      <c r="N117" s="619">
        <f t="shared" si="130"/>
        <v>0.40200000000000002</v>
      </c>
      <c r="O117" s="615">
        <v>0</v>
      </c>
      <c r="P117" s="619">
        <v>2.222</v>
      </c>
      <c r="Q117" s="615">
        <f t="shared" si="131"/>
        <v>0</v>
      </c>
      <c r="R117" s="619">
        <f t="shared" si="132"/>
        <v>2.222</v>
      </c>
      <c r="S117" s="764">
        <v>0.50600000000000001</v>
      </c>
      <c r="T117" s="619">
        <v>0</v>
      </c>
      <c r="U117" s="615">
        <f t="shared" si="133"/>
        <v>0.50600000000000001</v>
      </c>
      <c r="V117" s="619">
        <f t="shared" si="134"/>
        <v>0</v>
      </c>
      <c r="W117" s="615">
        <v>0</v>
      </c>
      <c r="X117" s="619">
        <v>0</v>
      </c>
      <c r="Y117" s="615">
        <f t="shared" si="135"/>
        <v>0</v>
      </c>
      <c r="Z117" s="619">
        <f t="shared" si="136"/>
        <v>0</v>
      </c>
      <c r="AA117" s="615">
        <v>0</v>
      </c>
      <c r="AB117" s="619">
        <v>0</v>
      </c>
      <c r="AC117" s="615">
        <f t="shared" si="137"/>
        <v>0</v>
      </c>
      <c r="AD117" s="619">
        <f t="shared" si="138"/>
        <v>0</v>
      </c>
      <c r="AE117" s="615">
        <v>0.50600000000000001</v>
      </c>
      <c r="AF117" s="619">
        <v>-276.36200000000002</v>
      </c>
      <c r="AG117" s="615">
        <f t="shared" si="139"/>
        <v>9.1000000000000025E-2</v>
      </c>
      <c r="AH117" s="619">
        <f t="shared" si="140"/>
        <v>-191.03700000000003</v>
      </c>
      <c r="AJ117" s="174">
        <v>0</v>
      </c>
      <c r="AK117" s="181" t="s">
        <v>450</v>
      </c>
      <c r="AL117" s="615">
        <v>0</v>
      </c>
      <c r="AM117" s="619">
        <v>0</v>
      </c>
      <c r="AN117" s="615"/>
      <c r="AO117" s="619"/>
      <c r="AP117" s="615">
        <v>0.20399999999999999</v>
      </c>
      <c r="AQ117" s="619">
        <v>-85.295000000000002</v>
      </c>
      <c r="AR117" s="615"/>
      <c r="AS117" s="619"/>
      <c r="AT117" s="615">
        <v>0.21099999999999999</v>
      </c>
      <c r="AU117" s="619">
        <v>-0.03</v>
      </c>
      <c r="AV117" s="615"/>
      <c r="AW117" s="619"/>
      <c r="AX117" s="615">
        <v>0</v>
      </c>
      <c r="AY117" s="619">
        <v>0</v>
      </c>
      <c r="AZ117" s="615"/>
      <c r="BA117" s="619"/>
      <c r="BB117" s="615">
        <v>0</v>
      </c>
      <c r="BC117" s="619">
        <v>0</v>
      </c>
      <c r="BD117" s="615"/>
      <c r="BE117" s="619"/>
      <c r="BF117" s="615">
        <v>0</v>
      </c>
      <c r="BG117" s="619">
        <v>0</v>
      </c>
      <c r="BH117" s="615"/>
      <c r="BI117" s="619"/>
      <c r="BJ117" s="615">
        <v>0</v>
      </c>
      <c r="BK117" s="619">
        <v>0</v>
      </c>
      <c r="BL117" s="615"/>
      <c r="BM117" s="619"/>
      <c r="BN117" s="615">
        <v>0.41499999999999998</v>
      </c>
      <c r="BO117" s="619">
        <v>-85.325000000000003</v>
      </c>
      <c r="BP117" s="615"/>
      <c r="BQ117" s="619"/>
      <c r="FT117" s="88"/>
      <c r="FU117" s="88"/>
      <c r="FV117" s="88"/>
      <c r="FW117" s="88"/>
      <c r="FX117" s="88"/>
      <c r="FY117" s="88"/>
      <c r="FZ117" s="88"/>
      <c r="GA117" s="88"/>
      <c r="GB117" s="88"/>
      <c r="GC117" s="88"/>
      <c r="GD117" s="88"/>
      <c r="GE117" s="88"/>
      <c r="GF117" s="88"/>
      <c r="GG117" s="88"/>
    </row>
    <row r="118" spans="1:189">
      <c r="A118" s="174"/>
      <c r="B118" s="181" t="s">
        <v>451</v>
      </c>
      <c r="C118" s="615">
        <v>0.80600000000000005</v>
      </c>
      <c r="D118" s="619">
        <v>0.22</v>
      </c>
      <c r="E118" s="615">
        <f t="shared" si="126"/>
        <v>0.71100000000000008</v>
      </c>
      <c r="F118" s="619">
        <f t="shared" si="127"/>
        <v>0.22</v>
      </c>
      <c r="G118" s="615">
        <v>0</v>
      </c>
      <c r="H118" s="619">
        <v>-7.27</v>
      </c>
      <c r="I118" s="615">
        <f t="shared" si="128"/>
        <v>0</v>
      </c>
      <c r="J118" s="619">
        <f>H118-AH118</f>
        <v>-6.497999999999994</v>
      </c>
      <c r="K118" s="615">
        <v>0</v>
      </c>
      <c r="L118" s="619">
        <v>109.07899999999999</v>
      </c>
      <c r="M118" s="615">
        <f t="shared" si="129"/>
        <v>0</v>
      </c>
      <c r="N118" s="619">
        <f t="shared" si="130"/>
        <v>6.1829999999999927</v>
      </c>
      <c r="O118" s="615">
        <v>5.2999999999999999E-2</v>
      </c>
      <c r="P118" s="619">
        <v>0.1</v>
      </c>
      <c r="Q118" s="615">
        <f t="shared" si="131"/>
        <v>0</v>
      </c>
      <c r="R118" s="619">
        <f t="shared" si="132"/>
        <v>0.1</v>
      </c>
      <c r="S118" s="764">
        <v>0</v>
      </c>
      <c r="T118" s="619">
        <v>0</v>
      </c>
      <c r="U118" s="615">
        <f t="shared" si="133"/>
        <v>0</v>
      </c>
      <c r="V118" s="619">
        <f t="shared" si="134"/>
        <v>0</v>
      </c>
      <c r="W118" s="615">
        <v>3.4000000000000002E-2</v>
      </c>
      <c r="X118" s="619">
        <v>1.0999999999999999E-2</v>
      </c>
      <c r="Y118" s="615">
        <f t="shared" si="135"/>
        <v>3.4000000000000002E-2</v>
      </c>
      <c r="Z118" s="619">
        <f t="shared" si="136"/>
        <v>8.9999999999999993E-3</v>
      </c>
      <c r="AA118" s="615">
        <v>0</v>
      </c>
      <c r="AB118" s="619">
        <v>0</v>
      </c>
      <c r="AC118" s="615">
        <f t="shared" si="137"/>
        <v>0</v>
      </c>
      <c r="AD118" s="619">
        <f t="shared" si="138"/>
        <v>0</v>
      </c>
      <c r="AE118" s="615">
        <v>0.89300000000000002</v>
      </c>
      <c r="AF118" s="619">
        <v>102.14</v>
      </c>
      <c r="AG118" s="615">
        <f t="shared" si="139"/>
        <v>0.745</v>
      </c>
      <c r="AH118" s="619">
        <f t="shared" si="140"/>
        <v>-0.77200000000000557</v>
      </c>
      <c r="AJ118" s="174">
        <v>0</v>
      </c>
      <c r="AK118" s="181" t="s">
        <v>451</v>
      </c>
      <c r="AL118" s="615">
        <v>9.5000000000000001E-2</v>
      </c>
      <c r="AM118" s="619">
        <v>0</v>
      </c>
      <c r="AN118" s="615"/>
      <c r="AO118" s="619"/>
      <c r="AP118" s="615">
        <v>0</v>
      </c>
      <c r="AQ118" s="619">
        <v>1.4E-2</v>
      </c>
      <c r="AR118" s="615"/>
      <c r="AS118" s="619"/>
      <c r="AT118" s="615">
        <v>0</v>
      </c>
      <c r="AU118" s="619">
        <v>102.896</v>
      </c>
      <c r="AV118" s="615"/>
      <c r="AW118" s="619"/>
      <c r="AX118" s="615">
        <v>5.2999999999999999E-2</v>
      </c>
      <c r="AY118" s="619">
        <v>0</v>
      </c>
      <c r="AZ118" s="615"/>
      <c r="BA118" s="619"/>
      <c r="BB118" s="615">
        <v>0</v>
      </c>
      <c r="BC118" s="619">
        <v>0</v>
      </c>
      <c r="BD118" s="615"/>
      <c r="BE118" s="619"/>
      <c r="BF118" s="615">
        <v>0</v>
      </c>
      <c r="BG118" s="619">
        <v>2E-3</v>
      </c>
      <c r="BH118" s="615"/>
      <c r="BI118" s="619"/>
      <c r="BJ118" s="615">
        <v>0</v>
      </c>
      <c r="BK118" s="619">
        <v>0</v>
      </c>
      <c r="BL118" s="615"/>
      <c r="BM118" s="619"/>
      <c r="BN118" s="615">
        <v>0.14799999999999999</v>
      </c>
      <c r="BO118" s="619">
        <v>102.91200000000001</v>
      </c>
      <c r="BP118" s="615"/>
      <c r="BQ118" s="619"/>
      <c r="FT118" s="88"/>
      <c r="FU118" s="88"/>
      <c r="FV118" s="88"/>
      <c r="FW118" s="88"/>
      <c r="FX118" s="88"/>
      <c r="FY118" s="88"/>
      <c r="FZ118" s="88"/>
      <c r="GA118" s="88"/>
      <c r="GB118" s="88"/>
      <c r="GC118" s="88"/>
      <c r="GD118" s="88"/>
      <c r="GE118" s="88"/>
      <c r="GF118" s="88"/>
      <c r="GG118" s="88"/>
    </row>
    <row r="119" spans="1:189">
      <c r="A119" s="179"/>
      <c r="B119" s="179"/>
      <c r="C119" s="179">
        <v>0</v>
      </c>
      <c r="D119" s="179">
        <v>0</v>
      </c>
      <c r="E119" s="179"/>
      <c r="F119" s="179"/>
      <c r="G119" s="179">
        <v>0</v>
      </c>
      <c r="H119" s="179">
        <v>0</v>
      </c>
      <c r="I119" s="179"/>
      <c r="J119" s="179"/>
      <c r="K119" s="179">
        <v>0</v>
      </c>
      <c r="L119" s="742">
        <v>0</v>
      </c>
      <c r="M119" s="179"/>
      <c r="N119" s="179"/>
      <c r="O119" s="179">
        <v>0</v>
      </c>
      <c r="P119" s="179">
        <v>0</v>
      </c>
      <c r="Q119" s="179"/>
      <c r="R119" s="179"/>
      <c r="S119" s="765">
        <v>0</v>
      </c>
      <c r="T119" s="179">
        <v>0</v>
      </c>
      <c r="U119" s="179"/>
      <c r="V119" s="179"/>
      <c r="W119" s="179">
        <v>0</v>
      </c>
      <c r="X119" s="179">
        <v>0</v>
      </c>
      <c r="Y119" s="179"/>
      <c r="Z119" s="179"/>
      <c r="AA119" s="179">
        <v>0</v>
      </c>
      <c r="AB119" s="179">
        <v>0</v>
      </c>
      <c r="AC119" s="179"/>
      <c r="AD119" s="179"/>
      <c r="AE119" s="179">
        <v>0</v>
      </c>
      <c r="AF119" s="179">
        <v>0</v>
      </c>
      <c r="AG119" s="179"/>
      <c r="AH119" s="179"/>
      <c r="AI119" s="179"/>
      <c r="AJ119" s="179">
        <v>0</v>
      </c>
      <c r="AK119" s="179">
        <v>0</v>
      </c>
      <c r="AL119" s="179">
        <v>0</v>
      </c>
      <c r="AM119" s="179">
        <v>0</v>
      </c>
      <c r="AN119" s="179"/>
      <c r="AO119" s="179"/>
      <c r="AP119" s="179">
        <v>0</v>
      </c>
      <c r="AQ119" s="179">
        <v>0</v>
      </c>
      <c r="AR119" s="179"/>
      <c r="AS119" s="179"/>
      <c r="AT119" s="179">
        <v>0</v>
      </c>
      <c r="AU119" s="179">
        <v>0</v>
      </c>
      <c r="AV119" s="179"/>
      <c r="AW119" s="179"/>
      <c r="AX119" s="179">
        <v>0</v>
      </c>
      <c r="AY119" s="179">
        <v>0</v>
      </c>
      <c r="AZ119" s="179"/>
      <c r="BA119" s="179"/>
      <c r="BB119" s="179">
        <v>0</v>
      </c>
      <c r="BC119" s="179">
        <v>0</v>
      </c>
      <c r="BD119" s="179"/>
      <c r="BE119" s="179"/>
      <c r="BF119" s="179">
        <v>0</v>
      </c>
      <c r="BG119" s="179">
        <v>0</v>
      </c>
      <c r="BH119" s="179"/>
      <c r="BI119" s="179"/>
      <c r="BJ119" s="179">
        <v>0</v>
      </c>
      <c r="BK119" s="179">
        <v>0</v>
      </c>
      <c r="BL119" s="179"/>
      <c r="BM119" s="179"/>
      <c r="BN119" s="179">
        <v>0</v>
      </c>
      <c r="BO119" s="179">
        <v>0</v>
      </c>
      <c r="BP119" s="179"/>
      <c r="BQ119" s="179"/>
      <c r="FT119" s="88"/>
      <c r="FU119" s="88"/>
      <c r="FV119" s="88"/>
      <c r="FW119" s="88"/>
      <c r="FX119" s="88"/>
      <c r="FY119" s="88"/>
      <c r="FZ119" s="88"/>
      <c r="GA119" s="88"/>
      <c r="GB119" s="88"/>
      <c r="GC119" s="88"/>
      <c r="GD119" s="88"/>
      <c r="GE119" s="88"/>
      <c r="GF119" s="88"/>
      <c r="GG119" s="88"/>
    </row>
    <row r="120" spans="1:189" s="178" customFormat="1">
      <c r="A120" s="168" t="s">
        <v>452</v>
      </c>
      <c r="B120" s="169"/>
      <c r="C120" s="624">
        <v>-56.956000000000003</v>
      </c>
      <c r="D120" s="618">
        <v>-80.843000000000004</v>
      </c>
      <c r="E120" s="624">
        <f t="shared" ref="E120" si="141">C120-AL120</f>
        <v>-31.329000000000004</v>
      </c>
      <c r="F120" s="618">
        <f t="shared" ref="F120" si="142">D120-AM120</f>
        <v>-0.80500000000000682</v>
      </c>
      <c r="G120" s="624">
        <v>-11.435</v>
      </c>
      <c r="H120" s="618">
        <v>-200.4</v>
      </c>
      <c r="I120" s="624">
        <f t="shared" ref="I120" si="143">G120-AP120</f>
        <v>-70.891000000000005</v>
      </c>
      <c r="J120" s="618">
        <f>H120-AH120</f>
        <v>-529.077</v>
      </c>
      <c r="K120" s="624">
        <v>354.53399999999999</v>
      </c>
      <c r="L120" s="618">
        <v>607.58199999999999</v>
      </c>
      <c r="M120" s="624">
        <f t="shared" ref="M120" si="144">K120-AT120</f>
        <v>132.40099999999998</v>
      </c>
      <c r="N120" s="618">
        <f t="shared" ref="N120" si="145">L120-AU120</f>
        <v>237.92000000000002</v>
      </c>
      <c r="O120" s="624">
        <v>533.02800000000002</v>
      </c>
      <c r="P120" s="618">
        <v>538.06799999999998</v>
      </c>
      <c r="Q120" s="624">
        <f t="shared" ref="Q120" si="146">O120-AX120</f>
        <v>268.50600000000003</v>
      </c>
      <c r="R120" s="618">
        <f t="shared" ref="R120" si="147">P120-AY120</f>
        <v>293.31099999999998</v>
      </c>
      <c r="S120" s="762">
        <v>-12.911</v>
      </c>
      <c r="T120" s="618">
        <v>1.694</v>
      </c>
      <c r="U120" s="624">
        <f t="shared" ref="U120" si="148">S120-BB120</f>
        <v>-13.113999999999999</v>
      </c>
      <c r="V120" s="618">
        <f t="shared" ref="V120" si="149">T120-BC120</f>
        <v>1.5349999999999999</v>
      </c>
      <c r="W120" s="624">
        <v>29.262</v>
      </c>
      <c r="X120" s="618">
        <v>-40.5</v>
      </c>
      <c r="Y120" s="624">
        <f t="shared" ref="Y120" si="150">W120-BF120</f>
        <v>1.2439999999999998</v>
      </c>
      <c r="Z120" s="618">
        <f t="shared" ref="Z120" si="151">X120-BG120</f>
        <v>-66.738</v>
      </c>
      <c r="AA120" s="624">
        <v>7.2999999999999995E-2</v>
      </c>
      <c r="AB120" s="618">
        <v>-5.7489999999999997</v>
      </c>
      <c r="AC120" s="624">
        <f t="shared" ref="AC120" si="152">AA120-BJ120</f>
        <v>2.8999999999999998E-2</v>
      </c>
      <c r="AD120" s="618">
        <f t="shared" ref="AD120" si="153">AB120-BK120</f>
        <v>-5.742</v>
      </c>
      <c r="AE120" s="624">
        <v>835.59500000000003</v>
      </c>
      <c r="AF120" s="618">
        <v>819.85199999999998</v>
      </c>
      <c r="AG120" s="624">
        <f t="shared" ref="AG120" si="154">AE120-BN120</f>
        <v>286.846</v>
      </c>
      <c r="AH120" s="618">
        <f t="shared" ref="AH120" si="155">AF120-BO120</f>
        <v>328.67699999999996</v>
      </c>
      <c r="AI120" s="154"/>
      <c r="AJ120" s="168" t="s">
        <v>452</v>
      </c>
      <c r="AK120" s="169">
        <v>0</v>
      </c>
      <c r="AL120" s="624">
        <v>-25.626999999999999</v>
      </c>
      <c r="AM120" s="618">
        <v>-80.037999999999997</v>
      </c>
      <c r="AN120" s="624"/>
      <c r="AO120" s="618"/>
      <c r="AP120" s="624">
        <v>59.456000000000003</v>
      </c>
      <c r="AQ120" s="618">
        <v>-69.596000000000004</v>
      </c>
      <c r="AR120" s="624"/>
      <c r="AS120" s="618"/>
      <c r="AT120" s="624">
        <v>222.13300000000001</v>
      </c>
      <c r="AU120" s="618">
        <v>369.66199999999998</v>
      </c>
      <c r="AV120" s="624"/>
      <c r="AW120" s="618"/>
      <c r="AX120" s="624">
        <v>264.52199999999999</v>
      </c>
      <c r="AY120" s="618">
        <v>244.75700000000001</v>
      </c>
      <c r="AZ120" s="624"/>
      <c r="BA120" s="618"/>
      <c r="BB120" s="624">
        <v>0.20300000000000001</v>
      </c>
      <c r="BC120" s="618">
        <v>0.159</v>
      </c>
      <c r="BD120" s="624"/>
      <c r="BE120" s="618"/>
      <c r="BF120" s="624">
        <v>28.018000000000001</v>
      </c>
      <c r="BG120" s="618">
        <v>26.238</v>
      </c>
      <c r="BH120" s="624"/>
      <c r="BI120" s="618"/>
      <c r="BJ120" s="624">
        <v>4.3999999999999997E-2</v>
      </c>
      <c r="BK120" s="618">
        <v>-7.0000000000000001E-3</v>
      </c>
      <c r="BL120" s="624"/>
      <c r="BM120" s="618"/>
      <c r="BN120" s="624">
        <v>548.74900000000002</v>
      </c>
      <c r="BO120" s="618">
        <v>491.17500000000001</v>
      </c>
      <c r="BP120" s="624"/>
      <c r="BQ120" s="618"/>
      <c r="BR120" s="154"/>
      <c r="BS120" s="154"/>
      <c r="BT120" s="154"/>
      <c r="BU120" s="154"/>
      <c r="BV120" s="154"/>
      <c r="BW120" s="154"/>
      <c r="BX120" s="154"/>
      <c r="BY120" s="154"/>
      <c r="BZ120" s="154"/>
      <c r="CA120" s="154"/>
      <c r="CB120" s="154"/>
      <c r="CC120" s="154"/>
      <c r="CD120" s="154"/>
      <c r="CE120" s="154"/>
      <c r="CF120" s="154"/>
      <c r="CG120" s="154"/>
      <c r="CH120" s="154"/>
      <c r="CI120" s="154"/>
      <c r="CJ120" s="154"/>
      <c r="CK120" s="154"/>
      <c r="CL120" s="154"/>
      <c r="CM120" s="154"/>
      <c r="CN120" s="154"/>
      <c r="CO120" s="154"/>
      <c r="CP120" s="154"/>
      <c r="CQ120" s="154"/>
      <c r="CR120" s="154"/>
      <c r="CS120" s="154"/>
      <c r="CT120" s="154"/>
      <c r="CU120" s="154"/>
      <c r="CV120" s="154"/>
      <c r="CW120" s="154"/>
      <c r="CX120" s="154"/>
      <c r="CY120" s="154"/>
      <c r="CZ120" s="154"/>
      <c r="DA120" s="154"/>
      <c r="DB120" s="154"/>
      <c r="DC120" s="154"/>
      <c r="DD120" s="154"/>
      <c r="DE120" s="154"/>
      <c r="DF120" s="154"/>
      <c r="DG120" s="154"/>
      <c r="DH120" s="154"/>
      <c r="DI120" s="154"/>
      <c r="DJ120" s="154"/>
      <c r="DK120" s="154"/>
      <c r="DL120" s="154"/>
      <c r="DM120" s="154"/>
      <c r="DN120" s="154"/>
      <c r="DO120" s="154"/>
      <c r="DP120" s="154"/>
      <c r="DQ120" s="154"/>
      <c r="DR120" s="154"/>
      <c r="DS120" s="154"/>
      <c r="DT120" s="154"/>
      <c r="DU120" s="154"/>
      <c r="DV120" s="154"/>
      <c r="DW120" s="154"/>
      <c r="DX120" s="154"/>
      <c r="DY120" s="154"/>
      <c r="DZ120" s="154"/>
      <c r="EA120" s="154"/>
      <c r="EB120" s="154"/>
      <c r="EC120" s="154"/>
      <c r="ED120" s="154"/>
      <c r="EE120" s="154"/>
      <c r="EF120" s="154"/>
      <c r="EG120" s="154"/>
      <c r="EH120" s="154"/>
      <c r="EI120" s="154"/>
      <c r="EJ120" s="154"/>
      <c r="EK120" s="154"/>
      <c r="EL120" s="154"/>
      <c r="EM120" s="154"/>
      <c r="EN120" s="154"/>
      <c r="EO120" s="154"/>
      <c r="EP120" s="154"/>
      <c r="EQ120" s="154"/>
      <c r="ER120" s="154"/>
      <c r="ES120" s="154"/>
      <c r="ET120" s="154"/>
      <c r="EU120" s="154"/>
      <c r="EV120" s="154"/>
      <c r="EW120" s="154"/>
      <c r="EX120" s="154"/>
      <c r="EY120" s="154"/>
      <c r="EZ120" s="154"/>
      <c r="FA120" s="154"/>
      <c r="FB120" s="154"/>
      <c r="FC120" s="154"/>
      <c r="FD120" s="154"/>
      <c r="FE120" s="154"/>
      <c r="FF120" s="154"/>
      <c r="FG120" s="154"/>
      <c r="FH120" s="154"/>
      <c r="FI120" s="154"/>
      <c r="FJ120" s="154"/>
      <c r="FK120" s="154"/>
      <c r="FL120" s="154"/>
      <c r="FM120" s="154"/>
      <c r="FN120" s="154"/>
      <c r="FO120" s="154"/>
      <c r="FP120" s="154"/>
      <c r="FQ120" s="154"/>
      <c r="FR120" s="154"/>
      <c r="FS120" s="154"/>
      <c r="FT120" s="154"/>
      <c r="FU120" s="154"/>
      <c r="FV120" s="154"/>
      <c r="FW120" s="154"/>
      <c r="FX120" s="154"/>
      <c r="FY120" s="154"/>
      <c r="FZ120" s="154"/>
      <c r="GA120" s="154"/>
      <c r="GB120" s="154"/>
      <c r="GC120" s="154"/>
      <c r="GD120" s="154"/>
      <c r="GE120" s="154"/>
      <c r="GF120" s="154"/>
      <c r="GG120" s="154"/>
    </row>
    <row r="121" spans="1:189">
      <c r="A121" s="179"/>
      <c r="B121" s="179"/>
      <c r="C121" s="179">
        <v>0</v>
      </c>
      <c r="D121" s="179">
        <v>0</v>
      </c>
      <c r="E121" s="179"/>
      <c r="F121" s="179"/>
      <c r="G121" s="179">
        <v>0</v>
      </c>
      <c r="H121" s="179">
        <v>0</v>
      </c>
      <c r="I121" s="179"/>
      <c r="J121" s="179"/>
      <c r="K121" s="179">
        <v>0</v>
      </c>
      <c r="L121" s="742">
        <v>0</v>
      </c>
      <c r="M121" s="179"/>
      <c r="N121" s="179"/>
      <c r="O121" s="179">
        <v>0</v>
      </c>
      <c r="P121" s="179">
        <v>0</v>
      </c>
      <c r="Q121" s="179"/>
      <c r="R121" s="179"/>
      <c r="S121" s="765">
        <v>0</v>
      </c>
      <c r="T121" s="179">
        <v>0</v>
      </c>
      <c r="U121" s="179"/>
      <c r="V121" s="179"/>
      <c r="W121" s="179">
        <v>0</v>
      </c>
      <c r="X121" s="179">
        <v>0</v>
      </c>
      <c r="Y121" s="179"/>
      <c r="Z121" s="179"/>
      <c r="AA121" s="179">
        <v>0</v>
      </c>
      <c r="AB121" s="179">
        <v>0</v>
      </c>
      <c r="AC121" s="179"/>
      <c r="AD121" s="179"/>
      <c r="AE121" s="179">
        <v>0</v>
      </c>
      <c r="AF121" s="179">
        <v>0</v>
      </c>
      <c r="AG121" s="179"/>
      <c r="AH121" s="179"/>
      <c r="AI121" s="179"/>
      <c r="AJ121" s="179">
        <v>0</v>
      </c>
      <c r="AK121" s="179">
        <v>0</v>
      </c>
      <c r="AL121" s="179">
        <v>0</v>
      </c>
      <c r="AM121" s="179">
        <v>0</v>
      </c>
      <c r="AN121" s="179"/>
      <c r="AO121" s="179"/>
      <c r="AP121" s="179">
        <v>0</v>
      </c>
      <c r="AQ121" s="179">
        <v>0</v>
      </c>
      <c r="AR121" s="179"/>
      <c r="AS121" s="179"/>
      <c r="AT121" s="179">
        <v>0</v>
      </c>
      <c r="AU121" s="179">
        <v>0</v>
      </c>
      <c r="AV121" s="179"/>
      <c r="AW121" s="179"/>
      <c r="AX121" s="179">
        <v>0</v>
      </c>
      <c r="AY121" s="179">
        <v>0</v>
      </c>
      <c r="AZ121" s="179"/>
      <c r="BA121" s="179"/>
      <c r="BB121" s="179">
        <v>0</v>
      </c>
      <c r="BC121" s="179">
        <v>0</v>
      </c>
      <c r="BD121" s="179"/>
      <c r="BE121" s="179"/>
      <c r="BF121" s="179">
        <v>0</v>
      </c>
      <c r="BG121" s="179">
        <v>0</v>
      </c>
      <c r="BH121" s="179"/>
      <c r="BI121" s="179"/>
      <c r="BJ121" s="179">
        <v>0</v>
      </c>
      <c r="BK121" s="179">
        <v>0</v>
      </c>
      <c r="BL121" s="179"/>
      <c r="BM121" s="179"/>
      <c r="BN121" s="179">
        <v>0</v>
      </c>
      <c r="BO121" s="179">
        <v>0</v>
      </c>
      <c r="BP121" s="179"/>
      <c r="BQ121" s="179"/>
      <c r="FT121" s="88"/>
      <c r="FU121" s="88"/>
      <c r="FV121" s="88"/>
      <c r="FW121" s="88"/>
      <c r="FX121" s="88"/>
      <c r="FY121" s="88"/>
      <c r="FZ121" s="88"/>
      <c r="GA121" s="88"/>
      <c r="GB121" s="88"/>
      <c r="GC121" s="88"/>
      <c r="GD121" s="88"/>
      <c r="GE121" s="88"/>
      <c r="GF121" s="88"/>
      <c r="GG121" s="88"/>
    </row>
    <row r="122" spans="1:189">
      <c r="A122" s="174"/>
      <c r="B122" s="181" t="s">
        <v>453</v>
      </c>
      <c r="C122" s="615">
        <v>-32.57</v>
      </c>
      <c r="D122" s="619">
        <v>-9.0589999999999993</v>
      </c>
      <c r="E122" s="615">
        <f t="shared" ref="E122" si="156">C122-AL122</f>
        <v>-39.353000000000002</v>
      </c>
      <c r="F122" s="619">
        <f t="shared" ref="F122" si="157">D122-AM122</f>
        <v>-21.396000000000001</v>
      </c>
      <c r="G122" s="615">
        <v>-27.33</v>
      </c>
      <c r="H122" s="619">
        <v>49.054000000000002</v>
      </c>
      <c r="I122" s="615">
        <f t="shared" ref="I122" si="158">G122-AP122</f>
        <v>-3.6679999999999993</v>
      </c>
      <c r="J122" s="619">
        <f>H122-AH122</f>
        <v>255.67300000000003</v>
      </c>
      <c r="K122" s="615">
        <v>-113.18899999999999</v>
      </c>
      <c r="L122" s="619">
        <v>-187.21199999999999</v>
      </c>
      <c r="M122" s="615">
        <f t="shared" ref="M122" si="159">K122-AT122</f>
        <v>-41.067999999999998</v>
      </c>
      <c r="N122" s="619">
        <f t="shared" ref="N122" si="160">L122-AU122</f>
        <v>-67.028999999999982</v>
      </c>
      <c r="O122" s="615">
        <v>-177.48400000000001</v>
      </c>
      <c r="P122" s="619">
        <v>-200.03200000000001</v>
      </c>
      <c r="Q122" s="615">
        <f t="shared" ref="Q122" si="161">O122-AX122</f>
        <v>-85.097000000000008</v>
      </c>
      <c r="R122" s="619">
        <f t="shared" ref="R122" si="162">P122-AY122</f>
        <v>-111.867</v>
      </c>
      <c r="S122" s="764">
        <v>4.1740000000000004</v>
      </c>
      <c r="T122" s="619">
        <v>-5.1999999999999998E-2</v>
      </c>
      <c r="U122" s="615">
        <f t="shared" ref="U122" si="163">S122-BB122</f>
        <v>4.1740000000000004</v>
      </c>
      <c r="V122" s="619">
        <f t="shared" ref="V122" si="164">T122-BC122</f>
        <v>-5.1999999999999998E-2</v>
      </c>
      <c r="W122" s="615">
        <v>-11.244999999999999</v>
      </c>
      <c r="X122" s="619">
        <v>-13.52</v>
      </c>
      <c r="Y122" s="615">
        <f t="shared" ref="Y122" si="165">W122-BF122</f>
        <v>-1.7050000000000001</v>
      </c>
      <c r="Z122" s="619">
        <f t="shared" ref="Z122" si="166">X122-BG122</f>
        <v>-2.6239999999999988</v>
      </c>
      <c r="AA122" s="615">
        <v>0</v>
      </c>
      <c r="AB122" s="619">
        <v>0</v>
      </c>
      <c r="AC122" s="615">
        <f t="shared" ref="AC122" si="167">AA122-BJ122</f>
        <v>0</v>
      </c>
      <c r="AD122" s="619">
        <f t="shared" ref="AD122" si="168">AB122-BK122</f>
        <v>0</v>
      </c>
      <c r="AE122" s="615">
        <v>-357.64400000000001</v>
      </c>
      <c r="AF122" s="619">
        <v>-360.82100000000003</v>
      </c>
      <c r="AG122" s="615">
        <f t="shared" ref="AG122" si="169">AE122-BN122</f>
        <v>-166.71700000000001</v>
      </c>
      <c r="AH122" s="619">
        <f t="shared" ref="AH122" si="170">AF122-BO122</f>
        <v>-206.61900000000003</v>
      </c>
      <c r="AJ122" s="174">
        <v>0</v>
      </c>
      <c r="AK122" s="181" t="s">
        <v>453</v>
      </c>
      <c r="AL122" s="615">
        <v>6.7830000000000004</v>
      </c>
      <c r="AM122" s="619">
        <v>12.337</v>
      </c>
      <c r="AN122" s="615"/>
      <c r="AO122" s="619"/>
      <c r="AP122" s="615">
        <v>-23.661999999999999</v>
      </c>
      <c r="AQ122" s="619">
        <v>52.704999999999998</v>
      </c>
      <c r="AR122" s="615"/>
      <c r="AS122" s="619"/>
      <c r="AT122" s="615">
        <v>-72.120999999999995</v>
      </c>
      <c r="AU122" s="619">
        <v>-120.18300000000001</v>
      </c>
      <c r="AV122" s="615"/>
      <c r="AW122" s="619"/>
      <c r="AX122" s="615">
        <v>-92.387</v>
      </c>
      <c r="AY122" s="619">
        <v>-88.165000000000006</v>
      </c>
      <c r="AZ122" s="615"/>
      <c r="BA122" s="619"/>
      <c r="BB122" s="615">
        <v>0</v>
      </c>
      <c r="BC122" s="619">
        <v>0</v>
      </c>
      <c r="BD122" s="615"/>
      <c r="BE122" s="619"/>
      <c r="BF122" s="615">
        <v>-9.5399999999999991</v>
      </c>
      <c r="BG122" s="619">
        <v>-10.896000000000001</v>
      </c>
      <c r="BH122" s="615"/>
      <c r="BI122" s="619"/>
      <c r="BJ122" s="615">
        <v>0</v>
      </c>
      <c r="BK122" s="619">
        <v>0</v>
      </c>
      <c r="BL122" s="615"/>
      <c r="BM122" s="619"/>
      <c r="BN122" s="615">
        <v>-190.92699999999999</v>
      </c>
      <c r="BO122" s="619">
        <v>-154.202</v>
      </c>
      <c r="BP122" s="615"/>
      <c r="BQ122" s="619"/>
      <c r="FT122" s="88"/>
      <c r="FU122" s="88"/>
      <c r="FV122" s="88"/>
      <c r="FW122" s="88"/>
      <c r="FX122" s="88"/>
      <c r="FY122" s="88"/>
      <c r="FZ122" s="88"/>
      <c r="GA122" s="88"/>
      <c r="GB122" s="88"/>
      <c r="GC122" s="88"/>
      <c r="GD122" s="88"/>
      <c r="GE122" s="88"/>
      <c r="GF122" s="88"/>
      <c r="GG122" s="88"/>
    </row>
    <row r="123" spans="1:189">
      <c r="A123" s="179"/>
      <c r="B123" s="179"/>
      <c r="C123" s="179">
        <v>0</v>
      </c>
      <c r="D123" s="179">
        <v>0</v>
      </c>
      <c r="E123" s="179"/>
      <c r="F123" s="179"/>
      <c r="G123" s="179">
        <v>0</v>
      </c>
      <c r="H123" s="179">
        <v>0</v>
      </c>
      <c r="I123" s="179"/>
      <c r="J123" s="179"/>
      <c r="K123" s="179">
        <v>0</v>
      </c>
      <c r="L123" s="742">
        <v>0</v>
      </c>
      <c r="M123" s="179"/>
      <c r="N123" s="179"/>
      <c r="O123" s="179">
        <v>0</v>
      </c>
      <c r="P123" s="179">
        <v>0</v>
      </c>
      <c r="Q123" s="179"/>
      <c r="R123" s="179"/>
      <c r="S123" s="765">
        <v>0</v>
      </c>
      <c r="T123" s="179">
        <v>0</v>
      </c>
      <c r="U123" s="179"/>
      <c r="V123" s="179"/>
      <c r="W123" s="179">
        <v>0</v>
      </c>
      <c r="X123" s="179">
        <v>0</v>
      </c>
      <c r="Y123" s="179"/>
      <c r="Z123" s="179"/>
      <c r="AA123" s="179">
        <v>0</v>
      </c>
      <c r="AB123" s="179">
        <v>0</v>
      </c>
      <c r="AC123" s="179"/>
      <c r="AD123" s="179"/>
      <c r="AE123" s="179">
        <v>0</v>
      </c>
      <c r="AF123" s="179">
        <v>0</v>
      </c>
      <c r="AG123" s="179"/>
      <c r="AH123" s="179"/>
      <c r="AI123" s="179"/>
      <c r="AJ123" s="179">
        <v>0</v>
      </c>
      <c r="AK123" s="179">
        <v>0</v>
      </c>
      <c r="AL123" s="179">
        <v>0</v>
      </c>
      <c r="AM123" s="179">
        <v>0</v>
      </c>
      <c r="AN123" s="179"/>
      <c r="AO123" s="179"/>
      <c r="AP123" s="179">
        <v>0</v>
      </c>
      <c r="AQ123" s="179">
        <v>0</v>
      </c>
      <c r="AR123" s="179"/>
      <c r="AS123" s="179"/>
      <c r="AT123" s="179">
        <v>0</v>
      </c>
      <c r="AU123" s="179">
        <v>0</v>
      </c>
      <c r="AV123" s="179"/>
      <c r="AW123" s="179"/>
      <c r="AX123" s="179">
        <v>0</v>
      </c>
      <c r="AY123" s="179">
        <v>0</v>
      </c>
      <c r="AZ123" s="179"/>
      <c r="BA123" s="179"/>
      <c r="BB123" s="179">
        <v>0</v>
      </c>
      <c r="BC123" s="179">
        <v>0</v>
      </c>
      <c r="BD123" s="179"/>
      <c r="BE123" s="179"/>
      <c r="BF123" s="179">
        <v>0</v>
      </c>
      <c r="BG123" s="179">
        <v>0</v>
      </c>
      <c r="BH123" s="179"/>
      <c r="BI123" s="179"/>
      <c r="BJ123" s="179">
        <v>0</v>
      </c>
      <c r="BK123" s="179">
        <v>0</v>
      </c>
      <c r="BL123" s="179"/>
      <c r="BM123" s="179"/>
      <c r="BN123" s="179">
        <v>0</v>
      </c>
      <c r="BO123" s="179">
        <v>0</v>
      </c>
      <c r="BP123" s="179"/>
      <c r="BQ123" s="179"/>
      <c r="FT123" s="88"/>
      <c r="FU123" s="88"/>
      <c r="FV123" s="88"/>
      <c r="FW123" s="88"/>
      <c r="FX123" s="88"/>
      <c r="FY123" s="88"/>
      <c r="FZ123" s="88"/>
      <c r="GA123" s="88"/>
      <c r="GB123" s="88"/>
      <c r="GC123" s="88"/>
      <c r="GD123" s="88"/>
      <c r="GE123" s="88"/>
      <c r="GF123" s="88"/>
      <c r="GG123" s="88"/>
    </row>
    <row r="124" spans="1:189" s="178" customFormat="1">
      <c r="A124" s="168" t="s">
        <v>454</v>
      </c>
      <c r="B124" s="169"/>
      <c r="C124" s="624">
        <v>-89.525999999999996</v>
      </c>
      <c r="D124" s="622">
        <v>-89.902000000000001</v>
      </c>
      <c r="E124" s="624">
        <f t="shared" ref="E124:E126" si="171">C124-AL124</f>
        <v>-70.681999999999988</v>
      </c>
      <c r="F124" s="622">
        <f t="shared" ref="F124:F126" si="172">D124-AM124</f>
        <v>-22.201000000000008</v>
      </c>
      <c r="G124" s="624">
        <v>-38.765000000000001</v>
      </c>
      <c r="H124" s="622">
        <v>-151.346</v>
      </c>
      <c r="I124" s="624">
        <f t="shared" ref="I124:I126" si="173">G124-AP124</f>
        <v>-74.558999999999997</v>
      </c>
      <c r="J124" s="622">
        <f>H124-AH124</f>
        <v>-273.404</v>
      </c>
      <c r="K124" s="624">
        <v>241.345</v>
      </c>
      <c r="L124" s="622">
        <v>420.37</v>
      </c>
      <c r="M124" s="624">
        <f t="shared" ref="M124:M126" si="174">K124-AT124</f>
        <v>91.332999999999998</v>
      </c>
      <c r="N124" s="622">
        <f t="shared" ref="N124:N126" si="175">L124-AU124</f>
        <v>170.89099999999999</v>
      </c>
      <c r="O124" s="624">
        <v>355.54399999999998</v>
      </c>
      <c r="P124" s="622">
        <v>338.036</v>
      </c>
      <c r="Q124" s="624">
        <f t="shared" ref="Q124:Q126" si="176">O124-AX124</f>
        <v>183.40899999999999</v>
      </c>
      <c r="R124" s="622">
        <f t="shared" ref="R124:R126" si="177">P124-AY124</f>
        <v>181.44399999999999</v>
      </c>
      <c r="S124" s="762">
        <v>-8.7370000000000001</v>
      </c>
      <c r="T124" s="622">
        <v>1.6419999999999999</v>
      </c>
      <c r="U124" s="624">
        <f t="shared" ref="U124:U126" si="178">S124-BB124</f>
        <v>-8.94</v>
      </c>
      <c r="V124" s="622">
        <f t="shared" ref="V124:V126" si="179">T124-BC124</f>
        <v>1.4829999999999999</v>
      </c>
      <c r="W124" s="624">
        <v>18.016999999999999</v>
      </c>
      <c r="X124" s="622">
        <v>-54.02</v>
      </c>
      <c r="Y124" s="624">
        <f t="shared" ref="Y124:Y126" si="180">W124-BF124</f>
        <v>-0.46100000000000207</v>
      </c>
      <c r="Z124" s="622">
        <f t="shared" ref="Z124:Z126" si="181">X124-BG124</f>
        <v>-69.362000000000009</v>
      </c>
      <c r="AA124" s="624">
        <v>7.2999999999999995E-2</v>
      </c>
      <c r="AB124" s="622">
        <v>-5.7489999999999997</v>
      </c>
      <c r="AC124" s="624">
        <f t="shared" ref="AC124:AC126" si="182">AA124-BJ124</f>
        <v>2.8999999999999998E-2</v>
      </c>
      <c r="AD124" s="622">
        <f t="shared" ref="AD124:AD126" si="183">AB124-BK124</f>
        <v>-5.742</v>
      </c>
      <c r="AE124" s="624">
        <v>477.95100000000002</v>
      </c>
      <c r="AF124" s="622">
        <v>459.03100000000001</v>
      </c>
      <c r="AG124" s="624">
        <f t="shared" ref="AG124:AG126" si="184">AE124-BN124</f>
        <v>120.12900000000002</v>
      </c>
      <c r="AH124" s="622">
        <f t="shared" ref="AH124:AH126" si="185">AF124-BO124</f>
        <v>122.05799999999999</v>
      </c>
      <c r="AI124" s="154"/>
      <c r="AJ124" s="168" t="s">
        <v>454</v>
      </c>
      <c r="AK124" s="169">
        <v>0</v>
      </c>
      <c r="AL124" s="624">
        <v>-18.844000000000001</v>
      </c>
      <c r="AM124" s="622">
        <v>-67.700999999999993</v>
      </c>
      <c r="AN124" s="624"/>
      <c r="AO124" s="622"/>
      <c r="AP124" s="624">
        <v>35.793999999999997</v>
      </c>
      <c r="AQ124" s="622">
        <v>-16.890999999999998</v>
      </c>
      <c r="AR124" s="624"/>
      <c r="AS124" s="622"/>
      <c r="AT124" s="624">
        <v>150.012</v>
      </c>
      <c r="AU124" s="622">
        <v>249.47900000000001</v>
      </c>
      <c r="AV124" s="624"/>
      <c r="AW124" s="622"/>
      <c r="AX124" s="624">
        <v>172.13499999999999</v>
      </c>
      <c r="AY124" s="622">
        <v>156.59200000000001</v>
      </c>
      <c r="AZ124" s="624"/>
      <c r="BA124" s="622"/>
      <c r="BB124" s="624">
        <v>0.20300000000000001</v>
      </c>
      <c r="BC124" s="622">
        <v>0.159</v>
      </c>
      <c r="BD124" s="624"/>
      <c r="BE124" s="622"/>
      <c r="BF124" s="624">
        <v>18.478000000000002</v>
      </c>
      <c r="BG124" s="622">
        <v>15.342000000000001</v>
      </c>
      <c r="BH124" s="624"/>
      <c r="BI124" s="622"/>
      <c r="BJ124" s="624">
        <v>4.3999999999999997E-2</v>
      </c>
      <c r="BK124" s="622">
        <v>-7.0000000000000001E-3</v>
      </c>
      <c r="BL124" s="624"/>
      <c r="BM124" s="622"/>
      <c r="BN124" s="624">
        <v>357.822</v>
      </c>
      <c r="BO124" s="622">
        <v>336.97300000000001</v>
      </c>
      <c r="BP124" s="624"/>
      <c r="BQ124" s="622"/>
      <c r="BR124" s="154"/>
      <c r="BS124" s="154"/>
      <c r="BT124" s="154"/>
      <c r="BU124" s="154"/>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c r="CP124" s="154"/>
      <c r="CQ124" s="154"/>
      <c r="CR124" s="154"/>
      <c r="CS124" s="154"/>
      <c r="CT124" s="154"/>
      <c r="CU124" s="154"/>
      <c r="CV124" s="154"/>
      <c r="CW124" s="154"/>
      <c r="CX124" s="154"/>
      <c r="CY124" s="154"/>
      <c r="CZ124" s="154"/>
      <c r="DA124" s="154"/>
      <c r="DB124" s="154"/>
      <c r="DC124" s="154"/>
      <c r="DD124" s="154"/>
      <c r="DE124" s="154"/>
      <c r="DF124" s="154"/>
      <c r="DG124" s="154"/>
      <c r="DH124" s="154"/>
      <c r="DI124" s="154"/>
      <c r="DJ124" s="154"/>
      <c r="DK124" s="154"/>
      <c r="DL124" s="154"/>
      <c r="DM124" s="154"/>
      <c r="DN124" s="154"/>
      <c r="DO124" s="154"/>
      <c r="DP124" s="154"/>
      <c r="DQ124" s="154"/>
      <c r="DR124" s="154"/>
      <c r="DS124" s="154"/>
      <c r="DT124" s="154"/>
      <c r="DU124" s="154"/>
      <c r="DV124" s="154"/>
      <c r="DW124" s="154"/>
      <c r="DX124" s="154"/>
      <c r="DY124" s="154"/>
      <c r="DZ124" s="154"/>
      <c r="EA124" s="154"/>
      <c r="EB124" s="154"/>
      <c r="EC124" s="154"/>
      <c r="ED124" s="154"/>
      <c r="EE124" s="154"/>
      <c r="EF124" s="154"/>
      <c r="EG124" s="154"/>
      <c r="EH124" s="154"/>
      <c r="EI124" s="154"/>
      <c r="EJ124" s="154"/>
      <c r="EK124" s="154"/>
      <c r="EL124" s="154"/>
      <c r="EM124" s="154"/>
      <c r="EN124" s="154"/>
      <c r="EO124" s="154"/>
      <c r="EP124" s="154"/>
      <c r="EQ124" s="154"/>
      <c r="ER124" s="154"/>
      <c r="ES124" s="154"/>
      <c r="ET124" s="154"/>
      <c r="EU124" s="154"/>
      <c r="EV124" s="154"/>
      <c r="EW124" s="154"/>
      <c r="EX124" s="154"/>
      <c r="EY124" s="154"/>
      <c r="EZ124" s="154"/>
      <c r="FA124" s="154"/>
      <c r="FB124" s="154"/>
      <c r="FC124" s="154"/>
      <c r="FD124" s="154"/>
      <c r="FE124" s="154"/>
      <c r="FF124" s="154"/>
      <c r="FG124" s="154"/>
      <c r="FH124" s="154"/>
      <c r="FI124" s="154"/>
      <c r="FJ124" s="154"/>
      <c r="FK124" s="154"/>
      <c r="FL124" s="154"/>
      <c r="FM124" s="154"/>
      <c r="FN124" s="154"/>
      <c r="FO124" s="154"/>
      <c r="FP124" s="154"/>
      <c r="FQ124" s="154"/>
      <c r="FR124" s="154"/>
      <c r="FS124" s="154"/>
      <c r="FT124" s="154"/>
      <c r="FU124" s="154"/>
      <c r="FV124" s="154"/>
      <c r="FW124" s="154"/>
      <c r="FX124" s="154"/>
      <c r="FY124" s="154"/>
      <c r="FZ124" s="154"/>
      <c r="GA124" s="154"/>
      <c r="GB124" s="154"/>
      <c r="GC124" s="154"/>
      <c r="GD124" s="154"/>
      <c r="GE124" s="154"/>
      <c r="GF124" s="154"/>
      <c r="GG124" s="154"/>
    </row>
    <row r="125" spans="1:189">
      <c r="A125" s="170"/>
      <c r="B125" s="175" t="s">
        <v>455</v>
      </c>
      <c r="C125" s="615">
        <v>0</v>
      </c>
      <c r="D125" s="623">
        <v>0</v>
      </c>
      <c r="E125" s="615">
        <f t="shared" si="171"/>
        <v>0</v>
      </c>
      <c r="F125" s="623">
        <f t="shared" si="172"/>
        <v>0</v>
      </c>
      <c r="G125" s="615">
        <v>0</v>
      </c>
      <c r="H125" s="623">
        <v>0</v>
      </c>
      <c r="I125" s="615">
        <f t="shared" si="173"/>
        <v>0</v>
      </c>
      <c r="J125" s="623">
        <f>H125-AH125</f>
        <v>-124.37100000000001</v>
      </c>
      <c r="K125" s="615">
        <v>0</v>
      </c>
      <c r="L125" s="623">
        <v>0</v>
      </c>
      <c r="M125" s="615">
        <f t="shared" si="174"/>
        <v>0</v>
      </c>
      <c r="N125" s="623">
        <f t="shared" si="175"/>
        <v>0</v>
      </c>
      <c r="O125" s="615">
        <v>0</v>
      </c>
      <c r="P125" s="623">
        <v>0</v>
      </c>
      <c r="Q125" s="615">
        <f t="shared" si="176"/>
        <v>0</v>
      </c>
      <c r="R125" s="623">
        <f t="shared" si="177"/>
        <v>0</v>
      </c>
      <c r="S125" s="764">
        <v>2180.0819999999999</v>
      </c>
      <c r="T125" s="623">
        <v>197.511</v>
      </c>
      <c r="U125" s="615">
        <f t="shared" si="178"/>
        <v>2049.8319999999999</v>
      </c>
      <c r="V125" s="623">
        <f t="shared" si="179"/>
        <v>124.21599999999999</v>
      </c>
      <c r="W125" s="615">
        <v>0</v>
      </c>
      <c r="X125" s="623">
        <v>0</v>
      </c>
      <c r="Y125" s="615">
        <f t="shared" si="180"/>
        <v>0</v>
      </c>
      <c r="Z125" s="623">
        <f t="shared" si="181"/>
        <v>0</v>
      </c>
      <c r="AA125" s="615">
        <v>-177.756</v>
      </c>
      <c r="AB125" s="623">
        <v>0.158</v>
      </c>
      <c r="AC125" s="615">
        <f t="shared" si="182"/>
        <v>-177.756</v>
      </c>
      <c r="AD125" s="623">
        <f t="shared" si="183"/>
        <v>0.155</v>
      </c>
      <c r="AE125" s="615">
        <v>2002.326</v>
      </c>
      <c r="AF125" s="623">
        <v>197.66900000000001</v>
      </c>
      <c r="AG125" s="615">
        <f t="shared" si="184"/>
        <v>1872.076</v>
      </c>
      <c r="AH125" s="623">
        <f t="shared" si="185"/>
        <v>124.37100000000001</v>
      </c>
      <c r="AJ125" s="170">
        <v>0</v>
      </c>
      <c r="AK125" s="175" t="s">
        <v>455</v>
      </c>
      <c r="AL125" s="615">
        <v>0</v>
      </c>
      <c r="AM125" s="623">
        <v>0</v>
      </c>
      <c r="AN125" s="615"/>
      <c r="AO125" s="623"/>
      <c r="AP125" s="615">
        <v>0</v>
      </c>
      <c r="AQ125" s="623">
        <v>0</v>
      </c>
      <c r="AR125" s="615"/>
      <c r="AS125" s="623"/>
      <c r="AT125" s="615">
        <v>0</v>
      </c>
      <c r="AU125" s="623">
        <v>0</v>
      </c>
      <c r="AV125" s="615"/>
      <c r="AW125" s="623"/>
      <c r="AX125" s="615">
        <v>0</v>
      </c>
      <c r="AY125" s="623">
        <v>0</v>
      </c>
      <c r="AZ125" s="615"/>
      <c r="BA125" s="623"/>
      <c r="BB125" s="615">
        <v>130.25</v>
      </c>
      <c r="BC125" s="623">
        <v>73.295000000000002</v>
      </c>
      <c r="BD125" s="615"/>
      <c r="BE125" s="623"/>
      <c r="BF125" s="615">
        <v>0</v>
      </c>
      <c r="BG125" s="623">
        <v>0</v>
      </c>
      <c r="BH125" s="615"/>
      <c r="BI125" s="623"/>
      <c r="BJ125" s="615">
        <v>0</v>
      </c>
      <c r="BK125" s="623">
        <v>3.0000000000000001E-3</v>
      </c>
      <c r="BL125" s="615"/>
      <c r="BM125" s="623"/>
      <c r="BN125" s="615">
        <v>130.25</v>
      </c>
      <c r="BO125" s="623">
        <v>73.298000000000002</v>
      </c>
      <c r="BP125" s="615"/>
      <c r="BQ125" s="623"/>
      <c r="FT125" s="88"/>
      <c r="FU125" s="88"/>
      <c r="FV125" s="88"/>
      <c r="FW125" s="88"/>
      <c r="FX125" s="88"/>
      <c r="FY125" s="88"/>
      <c r="FZ125" s="88"/>
      <c r="GA125" s="88"/>
      <c r="GB125" s="88"/>
      <c r="GC125" s="88"/>
      <c r="GD125" s="88"/>
      <c r="GE125" s="88"/>
      <c r="GF125" s="88"/>
      <c r="GG125" s="88"/>
    </row>
    <row r="126" spans="1:189" s="178" customFormat="1">
      <c r="A126" s="168" t="s">
        <v>456</v>
      </c>
      <c r="B126" s="169"/>
      <c r="C126" s="624">
        <v>-89.525999999999996</v>
      </c>
      <c r="D126" s="622">
        <v>-89.902000000000001</v>
      </c>
      <c r="E126" s="624">
        <f t="shared" si="171"/>
        <v>-70.681999999999988</v>
      </c>
      <c r="F126" s="622">
        <f t="shared" si="172"/>
        <v>-22.201000000000008</v>
      </c>
      <c r="G126" s="624">
        <v>-38.765000000000001</v>
      </c>
      <c r="H126" s="622">
        <v>-151.346</v>
      </c>
      <c r="I126" s="624">
        <f t="shared" si="173"/>
        <v>-74.558999999999997</v>
      </c>
      <c r="J126" s="622">
        <f>H126-AH126</f>
        <v>-397.77500000000003</v>
      </c>
      <c r="K126" s="624">
        <v>241.345</v>
      </c>
      <c r="L126" s="622">
        <v>420.37</v>
      </c>
      <c r="M126" s="624">
        <f t="shared" si="174"/>
        <v>91.332999999999998</v>
      </c>
      <c r="N126" s="622">
        <f t="shared" si="175"/>
        <v>170.89099999999999</v>
      </c>
      <c r="O126" s="624">
        <v>355.54399999999998</v>
      </c>
      <c r="P126" s="622">
        <v>338.036</v>
      </c>
      <c r="Q126" s="624">
        <f t="shared" si="176"/>
        <v>183.40899999999999</v>
      </c>
      <c r="R126" s="622">
        <f t="shared" si="177"/>
        <v>181.44399999999999</v>
      </c>
      <c r="S126" s="762">
        <v>2171.3449999999998</v>
      </c>
      <c r="T126" s="622">
        <v>199.15299999999999</v>
      </c>
      <c r="U126" s="624">
        <f t="shared" si="178"/>
        <v>2040.8919999999998</v>
      </c>
      <c r="V126" s="622">
        <f t="shared" si="179"/>
        <v>125.699</v>
      </c>
      <c r="W126" s="624">
        <v>18.016999999999999</v>
      </c>
      <c r="X126" s="622">
        <v>-54.02</v>
      </c>
      <c r="Y126" s="624">
        <f t="shared" si="180"/>
        <v>-0.46100000000000207</v>
      </c>
      <c r="Z126" s="622">
        <f t="shared" si="181"/>
        <v>-69.362000000000009</v>
      </c>
      <c r="AA126" s="624">
        <v>-177.68299999999999</v>
      </c>
      <c r="AB126" s="622">
        <v>-5.5910000000000002</v>
      </c>
      <c r="AC126" s="624">
        <f t="shared" si="182"/>
        <v>-177.727</v>
      </c>
      <c r="AD126" s="622">
        <f t="shared" si="183"/>
        <v>-5.5870000000000006</v>
      </c>
      <c r="AE126" s="624">
        <v>2480.277</v>
      </c>
      <c r="AF126" s="622">
        <v>656.7</v>
      </c>
      <c r="AG126" s="624">
        <f t="shared" si="184"/>
        <v>1992.2049999999999</v>
      </c>
      <c r="AH126" s="622">
        <f t="shared" si="185"/>
        <v>246.42900000000003</v>
      </c>
      <c r="AI126" s="154"/>
      <c r="AJ126" s="168" t="s">
        <v>456</v>
      </c>
      <c r="AK126" s="169">
        <v>0</v>
      </c>
      <c r="AL126" s="624">
        <v>-18.844000000000001</v>
      </c>
      <c r="AM126" s="622">
        <v>-67.700999999999993</v>
      </c>
      <c r="AN126" s="624"/>
      <c r="AO126" s="622"/>
      <c r="AP126" s="624">
        <v>35.793999999999997</v>
      </c>
      <c r="AQ126" s="622">
        <v>-16.890999999999998</v>
      </c>
      <c r="AR126" s="624"/>
      <c r="AS126" s="622"/>
      <c r="AT126" s="624">
        <v>150.012</v>
      </c>
      <c r="AU126" s="622">
        <v>249.47900000000001</v>
      </c>
      <c r="AV126" s="624"/>
      <c r="AW126" s="622"/>
      <c r="AX126" s="624">
        <v>172.13499999999999</v>
      </c>
      <c r="AY126" s="622">
        <v>156.59200000000001</v>
      </c>
      <c r="AZ126" s="624"/>
      <c r="BA126" s="622"/>
      <c r="BB126" s="624">
        <v>130.453</v>
      </c>
      <c r="BC126" s="622">
        <v>73.453999999999994</v>
      </c>
      <c r="BD126" s="624"/>
      <c r="BE126" s="622"/>
      <c r="BF126" s="624">
        <v>18.478000000000002</v>
      </c>
      <c r="BG126" s="622">
        <v>15.342000000000001</v>
      </c>
      <c r="BH126" s="624"/>
      <c r="BI126" s="622"/>
      <c r="BJ126" s="624">
        <v>4.3999999999999997E-2</v>
      </c>
      <c r="BK126" s="622">
        <v>-4.0000000000000001E-3</v>
      </c>
      <c r="BL126" s="624"/>
      <c r="BM126" s="622"/>
      <c r="BN126" s="624">
        <v>488.072</v>
      </c>
      <c r="BO126" s="622">
        <v>410.27100000000002</v>
      </c>
      <c r="BP126" s="624"/>
      <c r="BQ126" s="622"/>
      <c r="BR126" s="154"/>
      <c r="BS126" s="154"/>
      <c r="BT126" s="154"/>
      <c r="BU126" s="154"/>
      <c r="BV126" s="154"/>
      <c r="BW126" s="154"/>
      <c r="BX126" s="154"/>
      <c r="BY126" s="154"/>
      <c r="BZ126" s="154"/>
      <c r="CA126" s="154"/>
      <c r="CB126" s="154"/>
      <c r="CC126" s="154"/>
      <c r="CD126" s="154"/>
      <c r="CE126" s="154"/>
      <c r="CF126" s="154"/>
      <c r="CG126" s="154"/>
      <c r="CH126" s="154"/>
      <c r="CI126" s="154"/>
      <c r="CJ126" s="154"/>
      <c r="CK126" s="154"/>
      <c r="CL126" s="154"/>
      <c r="CM126" s="154"/>
      <c r="CN126" s="154"/>
      <c r="CO126" s="154"/>
      <c r="CP126" s="154"/>
      <c r="CQ126" s="154"/>
      <c r="CR126" s="154"/>
      <c r="CS126" s="154"/>
      <c r="CT126" s="154"/>
      <c r="CU126" s="154"/>
      <c r="CV126" s="154"/>
      <c r="CW126" s="154"/>
      <c r="CX126" s="154"/>
      <c r="CY126" s="154"/>
      <c r="CZ126" s="154"/>
      <c r="DA126" s="154"/>
      <c r="DB126" s="154"/>
      <c r="DC126" s="154"/>
      <c r="DD126" s="154"/>
      <c r="DE126" s="154"/>
      <c r="DF126" s="154"/>
      <c r="DG126" s="154"/>
      <c r="DH126" s="154"/>
      <c r="DI126" s="154"/>
      <c r="DJ126" s="154"/>
      <c r="DK126" s="154"/>
      <c r="DL126" s="154"/>
      <c r="DM126" s="154"/>
      <c r="DN126" s="154"/>
      <c r="DO126" s="154"/>
      <c r="DP126" s="154"/>
      <c r="DQ126" s="154"/>
      <c r="DR126" s="154"/>
      <c r="DS126" s="154"/>
      <c r="DT126" s="154"/>
      <c r="DU126" s="154"/>
      <c r="DV126" s="154"/>
      <c r="DW126" s="154"/>
      <c r="DX126" s="154"/>
      <c r="DY126" s="154"/>
      <c r="DZ126" s="154"/>
      <c r="EA126" s="154"/>
      <c r="EB126" s="154"/>
      <c r="EC126" s="154"/>
      <c r="ED126" s="154"/>
      <c r="EE126" s="154"/>
      <c r="EF126" s="154"/>
      <c r="EG126" s="154"/>
      <c r="EH126" s="154"/>
      <c r="EI126" s="154"/>
      <c r="EJ126" s="154"/>
      <c r="EK126" s="154"/>
      <c r="EL126" s="154"/>
      <c r="EM126" s="154"/>
      <c r="EN126" s="154"/>
      <c r="EO126" s="154"/>
      <c r="EP126" s="154"/>
      <c r="EQ126" s="154"/>
      <c r="ER126" s="154"/>
      <c r="ES126" s="154"/>
      <c r="ET126" s="154"/>
      <c r="EU126" s="154"/>
      <c r="EV126" s="154"/>
      <c r="EW126" s="154"/>
      <c r="EX126" s="154"/>
      <c r="EY126" s="154"/>
      <c r="EZ126" s="154"/>
      <c r="FA126" s="154"/>
      <c r="FB126" s="154"/>
      <c r="FC126" s="154"/>
      <c r="FD126" s="154"/>
      <c r="FE126" s="154"/>
      <c r="FF126" s="154"/>
      <c r="FG126" s="154"/>
      <c r="FH126" s="154"/>
      <c r="FI126" s="154"/>
      <c r="FJ126" s="154"/>
      <c r="FK126" s="154"/>
      <c r="FL126" s="154"/>
      <c r="FM126" s="154"/>
      <c r="FN126" s="154"/>
      <c r="FO126" s="154"/>
      <c r="FP126" s="154"/>
      <c r="FQ126" s="154"/>
      <c r="FR126" s="154"/>
      <c r="FS126" s="154"/>
      <c r="FT126" s="154"/>
      <c r="FU126" s="154"/>
      <c r="FV126" s="154"/>
      <c r="FW126" s="154"/>
      <c r="FX126" s="154"/>
      <c r="FY126" s="154"/>
      <c r="FZ126" s="154"/>
      <c r="GA126" s="154"/>
      <c r="GB126" s="154"/>
      <c r="GC126" s="154"/>
      <c r="GD126" s="154"/>
      <c r="GE126" s="154"/>
      <c r="GF126" s="154"/>
      <c r="GG126" s="154"/>
    </row>
    <row r="127" spans="1:189">
      <c r="A127" s="179"/>
      <c r="B127" s="179"/>
      <c r="C127" s="179">
        <v>0</v>
      </c>
      <c r="D127" s="179">
        <v>0</v>
      </c>
      <c r="E127" s="179"/>
      <c r="F127" s="179"/>
      <c r="G127" s="179">
        <v>0</v>
      </c>
      <c r="H127" s="179">
        <v>0</v>
      </c>
      <c r="I127" s="179"/>
      <c r="J127" s="179"/>
      <c r="K127" s="179">
        <v>0</v>
      </c>
      <c r="L127" s="742">
        <v>0</v>
      </c>
      <c r="M127" s="179"/>
      <c r="N127" s="179"/>
      <c r="O127" s="179">
        <v>0</v>
      </c>
      <c r="P127" s="179">
        <v>0</v>
      </c>
      <c r="Q127" s="179"/>
      <c r="R127" s="179"/>
      <c r="S127" s="765">
        <v>0</v>
      </c>
      <c r="T127" s="179">
        <v>0</v>
      </c>
      <c r="U127" s="179"/>
      <c r="V127" s="179"/>
      <c r="W127" s="179">
        <v>0</v>
      </c>
      <c r="X127" s="179">
        <v>0</v>
      </c>
      <c r="Y127" s="179"/>
      <c r="Z127" s="179"/>
      <c r="AA127" s="179">
        <v>0</v>
      </c>
      <c r="AB127" s="179">
        <v>0</v>
      </c>
      <c r="AC127" s="179"/>
      <c r="AD127" s="179"/>
      <c r="AE127" s="179">
        <v>0</v>
      </c>
      <c r="AF127" s="179">
        <v>0</v>
      </c>
      <c r="AG127" s="179"/>
      <c r="AH127" s="179"/>
      <c r="AI127" s="179"/>
      <c r="AJ127" s="179">
        <v>0</v>
      </c>
      <c r="AK127" s="179">
        <v>0</v>
      </c>
      <c r="AL127" s="179">
        <v>0</v>
      </c>
      <c r="AM127" s="179">
        <v>0</v>
      </c>
      <c r="AN127" s="179"/>
      <c r="AO127" s="179"/>
      <c r="AP127" s="179">
        <v>0</v>
      </c>
      <c r="AQ127" s="179">
        <v>0</v>
      </c>
      <c r="AR127" s="179"/>
      <c r="AS127" s="179"/>
      <c r="AT127" s="179">
        <v>0</v>
      </c>
      <c r="AU127" s="179">
        <v>0</v>
      </c>
      <c r="AV127" s="179"/>
      <c r="AW127" s="179"/>
      <c r="AX127" s="179">
        <v>0</v>
      </c>
      <c r="AY127" s="179">
        <v>0</v>
      </c>
      <c r="AZ127" s="179"/>
      <c r="BA127" s="179"/>
      <c r="BB127" s="179">
        <v>0</v>
      </c>
      <c r="BC127" s="179">
        <v>0</v>
      </c>
      <c r="BD127" s="179"/>
      <c r="BE127" s="179"/>
      <c r="BF127" s="179">
        <v>0</v>
      </c>
      <c r="BG127" s="179">
        <v>0</v>
      </c>
      <c r="BH127" s="179"/>
      <c r="BI127" s="179"/>
      <c r="BJ127" s="179">
        <v>0</v>
      </c>
      <c r="BK127" s="179">
        <v>0</v>
      </c>
      <c r="BL127" s="179"/>
      <c r="BM127" s="179"/>
      <c r="BN127" s="179">
        <v>0</v>
      </c>
      <c r="BO127" s="179">
        <v>0</v>
      </c>
      <c r="BP127" s="179"/>
      <c r="BQ127" s="179"/>
      <c r="FT127" s="88"/>
      <c r="FU127" s="88"/>
      <c r="FV127" s="88"/>
      <c r="FW127" s="88"/>
      <c r="FX127" s="88"/>
      <c r="FY127" s="88"/>
      <c r="FZ127" s="88"/>
      <c r="GA127" s="88"/>
      <c r="GB127" s="88"/>
      <c r="GC127" s="88"/>
      <c r="GD127" s="88"/>
      <c r="GE127" s="88"/>
      <c r="GF127" s="88"/>
      <c r="GG127" s="88"/>
    </row>
    <row r="128" spans="1:189">
      <c r="A128" s="170"/>
      <c r="B128" s="175" t="s">
        <v>457</v>
      </c>
      <c r="C128" s="624">
        <v>-89.525999999999996</v>
      </c>
      <c r="D128" s="622">
        <v>-89.902000000000001</v>
      </c>
      <c r="E128" s="624">
        <f t="shared" ref="E128:E130" si="186">C128-AL128</f>
        <v>-70.681999999999988</v>
      </c>
      <c r="F128" s="622">
        <f t="shared" ref="F128:F130" si="187">D128-AM128</f>
        <v>-22.201000000000008</v>
      </c>
      <c r="G128" s="624">
        <v>-38.765000000000001</v>
      </c>
      <c r="H128" s="622">
        <v>-151.346</v>
      </c>
      <c r="I128" s="624">
        <f t="shared" ref="I128:I130" si="188">G128-AP128</f>
        <v>-74.558999999999997</v>
      </c>
      <c r="J128" s="622">
        <f>H128-AH128</f>
        <v>-397.77500000000003</v>
      </c>
      <c r="K128" s="624">
        <v>241.345</v>
      </c>
      <c r="L128" s="622">
        <v>420.37</v>
      </c>
      <c r="M128" s="624">
        <f t="shared" ref="M128:M130" si="189">K128-AT128</f>
        <v>91.332999999999998</v>
      </c>
      <c r="N128" s="622">
        <f t="shared" ref="N128:N130" si="190">L128-AU128</f>
        <v>170.89099999999999</v>
      </c>
      <c r="O128" s="624">
        <v>355.54399999999998</v>
      </c>
      <c r="P128" s="622">
        <v>338.036</v>
      </c>
      <c r="Q128" s="624">
        <f t="shared" ref="Q128:Q130" si="191">O128-AX128</f>
        <v>183.40899999999999</v>
      </c>
      <c r="R128" s="622">
        <f t="shared" ref="R128:R130" si="192">P128-AY128</f>
        <v>181.44399999999999</v>
      </c>
      <c r="S128" s="762">
        <v>2171.3449999999998</v>
      </c>
      <c r="T128" s="622">
        <v>199.15299999999999</v>
      </c>
      <c r="U128" s="624">
        <f t="shared" ref="U128:U130" si="193">S128-BB128</f>
        <v>2040.8919999999998</v>
      </c>
      <c r="V128" s="622">
        <f t="shared" ref="V128:V130" si="194">T128-BC128</f>
        <v>125.699</v>
      </c>
      <c r="W128" s="624">
        <v>18.016999999999999</v>
      </c>
      <c r="X128" s="622">
        <v>-54.02</v>
      </c>
      <c r="Y128" s="624">
        <f t="shared" ref="Y128:Y130" si="195">W128-BF128</f>
        <v>-0.46100000000000207</v>
      </c>
      <c r="Z128" s="622">
        <f t="shared" ref="Z128:Z130" si="196">X128-BG128</f>
        <v>-69.362000000000009</v>
      </c>
      <c r="AA128" s="624">
        <v>-177.68299999999999</v>
      </c>
      <c r="AB128" s="622">
        <v>-5.5910000000000002</v>
      </c>
      <c r="AC128" s="624">
        <f t="shared" ref="AC128:AC130" si="197">AA128-BJ128</f>
        <v>-177.727</v>
      </c>
      <c r="AD128" s="622">
        <f t="shared" ref="AD128:AD130" si="198">AB128-BK128</f>
        <v>-5.5870000000000006</v>
      </c>
      <c r="AE128" s="624">
        <v>2480.277</v>
      </c>
      <c r="AF128" s="622">
        <v>656.7</v>
      </c>
      <c r="AG128" s="624">
        <f t="shared" ref="AG128:AG130" si="199">AE128-BN128</f>
        <v>1992.2049999999999</v>
      </c>
      <c r="AH128" s="622">
        <f t="shared" ref="AH128:AH130" si="200">AF128-BO128</f>
        <v>246.42900000000003</v>
      </c>
      <c r="AJ128" s="170">
        <v>0</v>
      </c>
      <c r="AK128" s="175" t="s">
        <v>457</v>
      </c>
      <c r="AL128" s="624">
        <v>-18.844000000000001</v>
      </c>
      <c r="AM128" s="622">
        <v>-67.700999999999993</v>
      </c>
      <c r="AN128" s="624"/>
      <c r="AO128" s="622"/>
      <c r="AP128" s="624">
        <v>35.793999999999997</v>
      </c>
      <c r="AQ128" s="622">
        <v>-16.890999999999998</v>
      </c>
      <c r="AR128" s="624"/>
      <c r="AS128" s="622"/>
      <c r="AT128" s="624">
        <v>150.012</v>
      </c>
      <c r="AU128" s="622">
        <v>249.47900000000001</v>
      </c>
      <c r="AV128" s="624"/>
      <c r="AW128" s="622"/>
      <c r="AX128" s="624">
        <v>172.13499999999999</v>
      </c>
      <c r="AY128" s="622">
        <v>156.59200000000001</v>
      </c>
      <c r="AZ128" s="624"/>
      <c r="BA128" s="622"/>
      <c r="BB128" s="624">
        <v>130.453</v>
      </c>
      <c r="BC128" s="622">
        <v>73.453999999999994</v>
      </c>
      <c r="BD128" s="624"/>
      <c r="BE128" s="622"/>
      <c r="BF128" s="624">
        <v>18.478000000000002</v>
      </c>
      <c r="BG128" s="622">
        <v>15.342000000000001</v>
      </c>
      <c r="BH128" s="624"/>
      <c r="BI128" s="622"/>
      <c r="BJ128" s="624">
        <v>4.3999999999999997E-2</v>
      </c>
      <c r="BK128" s="622">
        <v>-4.0000000000000001E-3</v>
      </c>
      <c r="BL128" s="624"/>
      <c r="BM128" s="622"/>
      <c r="BN128" s="624">
        <v>488.072</v>
      </c>
      <c r="BO128" s="622">
        <v>410.27100000000002</v>
      </c>
      <c r="BP128" s="624"/>
      <c r="BQ128" s="622"/>
      <c r="FT128" s="88"/>
      <c r="FU128" s="88"/>
      <c r="FV128" s="88"/>
      <c r="FW128" s="88"/>
      <c r="FX128" s="88"/>
      <c r="FY128" s="88"/>
      <c r="FZ128" s="88"/>
      <c r="GA128" s="88"/>
      <c r="GB128" s="88"/>
      <c r="GC128" s="88"/>
      <c r="GD128" s="88"/>
      <c r="GE128" s="88"/>
      <c r="GF128" s="88"/>
      <c r="GG128" s="88"/>
    </row>
    <row r="129" spans="1:189">
      <c r="A129" s="174"/>
      <c r="B129" s="176" t="s">
        <v>175</v>
      </c>
      <c r="C129" s="615">
        <v>0</v>
      </c>
      <c r="D129" s="618">
        <v>0</v>
      </c>
      <c r="E129" s="615">
        <f t="shared" si="186"/>
        <v>0</v>
      </c>
      <c r="F129" s="618">
        <f t="shared" si="187"/>
        <v>0</v>
      </c>
      <c r="G129" s="615">
        <v>0</v>
      </c>
      <c r="H129" s="618">
        <v>0</v>
      </c>
      <c r="I129" s="615">
        <f t="shared" si="188"/>
        <v>0</v>
      </c>
      <c r="J129" s="618">
        <f>H129-AH129</f>
        <v>-168.82600000000002</v>
      </c>
      <c r="K129" s="615">
        <v>0</v>
      </c>
      <c r="L129" s="618">
        <v>0</v>
      </c>
      <c r="M129" s="615">
        <f t="shared" si="189"/>
        <v>0</v>
      </c>
      <c r="N129" s="618">
        <f t="shared" si="190"/>
        <v>0</v>
      </c>
      <c r="O129" s="615">
        <v>0</v>
      </c>
      <c r="P129" s="618">
        <v>0</v>
      </c>
      <c r="Q129" s="615">
        <f t="shared" si="191"/>
        <v>0</v>
      </c>
      <c r="R129" s="618">
        <f t="shared" si="192"/>
        <v>0</v>
      </c>
      <c r="S129" s="764">
        <v>0</v>
      </c>
      <c r="T129" s="618">
        <v>0</v>
      </c>
      <c r="U129" s="615">
        <f t="shared" si="193"/>
        <v>0</v>
      </c>
      <c r="V129" s="618">
        <f t="shared" si="194"/>
        <v>0</v>
      </c>
      <c r="W129" s="615">
        <v>0</v>
      </c>
      <c r="X129" s="618">
        <v>0</v>
      </c>
      <c r="Y129" s="615">
        <f t="shared" si="195"/>
        <v>0</v>
      </c>
      <c r="Z129" s="618">
        <f t="shared" si="196"/>
        <v>0</v>
      </c>
      <c r="AA129" s="615">
        <v>0</v>
      </c>
      <c r="AB129" s="618">
        <v>0</v>
      </c>
      <c r="AC129" s="615">
        <f t="shared" si="197"/>
        <v>0</v>
      </c>
      <c r="AD129" s="618">
        <f t="shared" si="198"/>
        <v>0</v>
      </c>
      <c r="AE129" s="615">
        <v>2289.7359999999999</v>
      </c>
      <c r="AF129" s="618">
        <v>476.137</v>
      </c>
      <c r="AG129" s="615">
        <f t="shared" si="199"/>
        <v>1930.6519999999998</v>
      </c>
      <c r="AH129" s="618">
        <f t="shared" si="200"/>
        <v>168.82600000000002</v>
      </c>
      <c r="AJ129" s="174">
        <v>0</v>
      </c>
      <c r="AK129" s="176" t="s">
        <v>175</v>
      </c>
      <c r="AL129" s="615">
        <v>0</v>
      </c>
      <c r="AM129" s="618">
        <v>0</v>
      </c>
      <c r="AN129" s="615"/>
      <c r="AO129" s="618"/>
      <c r="AP129" s="615">
        <v>0</v>
      </c>
      <c r="AQ129" s="618">
        <v>0</v>
      </c>
      <c r="AR129" s="615"/>
      <c r="AS129" s="618"/>
      <c r="AT129" s="615">
        <v>0</v>
      </c>
      <c r="AU129" s="618">
        <v>0</v>
      </c>
      <c r="AV129" s="615"/>
      <c r="AW129" s="618"/>
      <c r="AX129" s="615">
        <v>0</v>
      </c>
      <c r="AY129" s="618">
        <v>0</v>
      </c>
      <c r="AZ129" s="615"/>
      <c r="BA129" s="618"/>
      <c r="BB129" s="615">
        <v>0</v>
      </c>
      <c r="BC129" s="618">
        <v>0</v>
      </c>
      <c r="BD129" s="615"/>
      <c r="BE129" s="618"/>
      <c r="BF129" s="615">
        <v>0</v>
      </c>
      <c r="BG129" s="618">
        <v>0</v>
      </c>
      <c r="BH129" s="615"/>
      <c r="BI129" s="618"/>
      <c r="BJ129" s="615">
        <v>0</v>
      </c>
      <c r="BK129" s="618">
        <v>0</v>
      </c>
      <c r="BL129" s="615"/>
      <c r="BM129" s="618"/>
      <c r="BN129" s="615">
        <v>359.084</v>
      </c>
      <c r="BO129" s="618">
        <v>307.31099999999998</v>
      </c>
      <c r="BP129" s="615"/>
      <c r="BQ129" s="618"/>
      <c r="FT129" s="88"/>
      <c r="FU129" s="88"/>
      <c r="FV129" s="88"/>
      <c r="FW129" s="88"/>
      <c r="FX129" s="88"/>
      <c r="FY129" s="88"/>
      <c r="FZ129" s="88"/>
      <c r="GA129" s="88"/>
      <c r="GB129" s="88"/>
      <c r="GC129" s="88"/>
      <c r="GD129" s="88"/>
      <c r="GE129" s="88"/>
      <c r="GF129" s="88"/>
      <c r="GG129" s="88"/>
    </row>
    <row r="130" spans="1:189">
      <c r="A130" s="174"/>
      <c r="B130" s="176" t="s">
        <v>98</v>
      </c>
      <c r="C130" s="615">
        <v>0</v>
      </c>
      <c r="D130" s="618">
        <v>0</v>
      </c>
      <c r="E130" s="615">
        <f t="shared" si="186"/>
        <v>0</v>
      </c>
      <c r="F130" s="618">
        <f t="shared" si="187"/>
        <v>0</v>
      </c>
      <c r="G130" s="615">
        <v>0</v>
      </c>
      <c r="H130" s="618">
        <v>0</v>
      </c>
      <c r="I130" s="615">
        <f t="shared" si="188"/>
        <v>0</v>
      </c>
      <c r="J130" s="618">
        <f>H130-AH130</f>
        <v>-77.602999999999994</v>
      </c>
      <c r="K130" s="615">
        <v>0</v>
      </c>
      <c r="L130" s="618">
        <v>0</v>
      </c>
      <c r="M130" s="615">
        <f t="shared" si="189"/>
        <v>0</v>
      </c>
      <c r="N130" s="618">
        <f t="shared" si="190"/>
        <v>0</v>
      </c>
      <c r="O130" s="615">
        <v>0</v>
      </c>
      <c r="P130" s="618">
        <v>0</v>
      </c>
      <c r="Q130" s="615">
        <f t="shared" si="191"/>
        <v>0</v>
      </c>
      <c r="R130" s="618">
        <f t="shared" si="192"/>
        <v>0</v>
      </c>
      <c r="S130" s="764">
        <v>0</v>
      </c>
      <c r="T130" s="618">
        <v>0</v>
      </c>
      <c r="U130" s="615">
        <f t="shared" si="193"/>
        <v>0</v>
      </c>
      <c r="V130" s="618">
        <f t="shared" si="194"/>
        <v>0</v>
      </c>
      <c r="W130" s="615">
        <v>0</v>
      </c>
      <c r="X130" s="618">
        <v>0</v>
      </c>
      <c r="Y130" s="615">
        <f t="shared" si="195"/>
        <v>0</v>
      </c>
      <c r="Z130" s="618">
        <f t="shared" si="196"/>
        <v>0</v>
      </c>
      <c r="AA130" s="615">
        <v>0</v>
      </c>
      <c r="AB130" s="618">
        <v>0</v>
      </c>
      <c r="AC130" s="615">
        <f t="shared" si="197"/>
        <v>0</v>
      </c>
      <c r="AD130" s="618">
        <f t="shared" si="198"/>
        <v>0</v>
      </c>
      <c r="AE130" s="615">
        <v>190.541</v>
      </c>
      <c r="AF130" s="618">
        <v>180.56299999999999</v>
      </c>
      <c r="AG130" s="615">
        <f t="shared" si="199"/>
        <v>61.552999999999997</v>
      </c>
      <c r="AH130" s="618">
        <f t="shared" si="200"/>
        <v>77.602999999999994</v>
      </c>
      <c r="AJ130" s="174">
        <v>0</v>
      </c>
      <c r="AK130" s="176" t="s">
        <v>98</v>
      </c>
      <c r="AL130" s="615">
        <v>0</v>
      </c>
      <c r="AM130" s="618">
        <v>0</v>
      </c>
      <c r="AN130" s="615"/>
      <c r="AO130" s="618"/>
      <c r="AP130" s="615">
        <v>0</v>
      </c>
      <c r="AQ130" s="618">
        <v>0</v>
      </c>
      <c r="AR130" s="615"/>
      <c r="AS130" s="618"/>
      <c r="AT130" s="615">
        <v>0</v>
      </c>
      <c r="AU130" s="618">
        <v>0</v>
      </c>
      <c r="AV130" s="615"/>
      <c r="AW130" s="618"/>
      <c r="AX130" s="615">
        <v>0</v>
      </c>
      <c r="AY130" s="618">
        <v>0</v>
      </c>
      <c r="AZ130" s="615"/>
      <c r="BA130" s="618"/>
      <c r="BB130" s="615">
        <v>0</v>
      </c>
      <c r="BC130" s="618">
        <v>0</v>
      </c>
      <c r="BD130" s="615"/>
      <c r="BE130" s="618"/>
      <c r="BF130" s="615">
        <v>0</v>
      </c>
      <c r="BG130" s="618">
        <v>0</v>
      </c>
      <c r="BH130" s="615"/>
      <c r="BI130" s="618"/>
      <c r="BJ130" s="615">
        <v>0</v>
      </c>
      <c r="BK130" s="618">
        <v>0</v>
      </c>
      <c r="BL130" s="615"/>
      <c r="BM130" s="618"/>
      <c r="BN130" s="615">
        <v>128.988</v>
      </c>
      <c r="BO130" s="618">
        <v>102.96</v>
      </c>
      <c r="BP130" s="615"/>
      <c r="BQ130" s="618"/>
      <c r="FT130" s="88"/>
      <c r="FU130" s="88"/>
      <c r="FV130" s="88"/>
      <c r="FW130" s="88"/>
      <c r="FX130" s="88"/>
      <c r="FY130" s="88"/>
      <c r="FZ130" s="88"/>
      <c r="GA130" s="88"/>
      <c r="GB130" s="88"/>
      <c r="GC130" s="88"/>
      <c r="GD130" s="88"/>
      <c r="GE130" s="88"/>
      <c r="GF130" s="88"/>
      <c r="GG130" s="88"/>
    </row>
    <row r="131" spans="1:189">
      <c r="A131" s="179"/>
      <c r="B131" s="179"/>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row>
    <row r="132" spans="1:189">
      <c r="A132" s="179"/>
      <c r="B132" s="179"/>
      <c r="C132" s="214"/>
      <c r="D132" s="179"/>
      <c r="E132" s="179"/>
      <c r="F132" s="179"/>
      <c r="G132" s="179"/>
      <c r="H132" s="179"/>
      <c r="I132" s="179"/>
      <c r="J132" s="179"/>
      <c r="K132" s="179"/>
      <c r="L132" s="179"/>
      <c r="M132" s="179"/>
      <c r="N132" s="179"/>
      <c r="O132" s="179"/>
      <c r="P132" s="179"/>
    </row>
    <row r="133" spans="1:189">
      <c r="A133" s="942" t="s">
        <v>0</v>
      </c>
      <c r="B133" s="943"/>
      <c r="C133" s="931" t="s">
        <v>368</v>
      </c>
      <c r="D133" s="933"/>
      <c r="E133" s="931" t="s">
        <v>5</v>
      </c>
      <c r="F133" s="933"/>
      <c r="G133" s="931" t="s">
        <v>6</v>
      </c>
      <c r="H133" s="933"/>
      <c r="I133" s="931" t="s">
        <v>7</v>
      </c>
      <c r="J133" s="933"/>
      <c r="K133" s="931" t="s">
        <v>14</v>
      </c>
      <c r="L133" s="933"/>
      <c r="M133" s="931" t="s">
        <v>50</v>
      </c>
      <c r="N133" s="933"/>
      <c r="O133" s="931" t="s">
        <v>369</v>
      </c>
      <c r="P133" s="933"/>
      <c r="Q133" s="931" t="s">
        <v>53</v>
      </c>
      <c r="R133" s="932"/>
      <c r="FF133" s="89"/>
      <c r="FG133" s="89"/>
      <c r="FH133" s="89"/>
      <c r="FI133" s="89"/>
      <c r="FJ133" s="89"/>
      <c r="FK133" s="89"/>
      <c r="FL133" s="89"/>
      <c r="FM133" s="89"/>
      <c r="FN133" s="89"/>
      <c r="FO133" s="89"/>
      <c r="FP133" s="89"/>
      <c r="FQ133" s="89"/>
      <c r="FR133" s="89"/>
      <c r="FS133" s="89"/>
    </row>
    <row r="134" spans="1:189">
      <c r="A134" s="934" t="s">
        <v>458</v>
      </c>
      <c r="B134" s="935"/>
      <c r="C134" s="611" t="str">
        <f t="shared" ref="C134:D134" si="201">C75</f>
        <v>H1 2024</v>
      </c>
      <c r="D134" s="281" t="str">
        <f t="shared" si="201"/>
        <v>H1 2023</v>
      </c>
      <c r="E134" s="611" t="str">
        <f>G75</f>
        <v>H1 2024</v>
      </c>
      <c r="F134" s="281" t="str">
        <f>H75</f>
        <v>H1 2023</v>
      </c>
      <c r="G134" s="611" t="str">
        <f>K75</f>
        <v>H1 2024</v>
      </c>
      <c r="H134" s="281" t="str">
        <f>L75</f>
        <v>H1 2023</v>
      </c>
      <c r="I134" s="611" t="str">
        <f>O75</f>
        <v>H1 2024</v>
      </c>
      <c r="J134" s="281" t="str">
        <f>P75</f>
        <v>H1 2023</v>
      </c>
      <c r="K134" s="611" t="str">
        <f>S75</f>
        <v>H1 2024</v>
      </c>
      <c r="L134" s="281" t="str">
        <f>T75</f>
        <v>H1 2023</v>
      </c>
      <c r="M134" s="611" t="str">
        <f>W75</f>
        <v>H1 2024</v>
      </c>
      <c r="N134" s="281" t="str">
        <f>X75</f>
        <v>H1 2023</v>
      </c>
      <c r="O134" s="611" t="str">
        <f>AA75</f>
        <v>H1 2024</v>
      </c>
      <c r="P134" s="281" t="str">
        <f>AB75</f>
        <v>H1 2023</v>
      </c>
      <c r="Q134" s="611" t="str">
        <f>AE75</f>
        <v>H1 2024</v>
      </c>
      <c r="R134" s="281" t="str">
        <f>AF75</f>
        <v>H1 2023</v>
      </c>
      <c r="FF134" s="89"/>
      <c r="FG134" s="89"/>
      <c r="FH134" s="89"/>
      <c r="FI134" s="89"/>
      <c r="FJ134" s="89"/>
      <c r="FK134" s="89"/>
      <c r="FL134" s="89"/>
      <c r="FM134" s="89"/>
      <c r="FN134" s="89"/>
      <c r="FO134" s="89"/>
      <c r="FP134" s="89"/>
      <c r="FQ134" s="89"/>
      <c r="FR134" s="89"/>
      <c r="FS134" s="89"/>
    </row>
    <row r="135" spans="1:189">
      <c r="A135" s="936"/>
      <c r="B135" s="937"/>
      <c r="C135" s="743" t="str">
        <f t="shared" ref="C135:D135" si="202">C76</f>
        <v>US$ mn</v>
      </c>
      <c r="D135" s="744" t="str">
        <f t="shared" si="202"/>
        <v>US$ mn</v>
      </c>
      <c r="E135" s="743" t="str">
        <f>G76</f>
        <v>US$ mn</v>
      </c>
      <c r="F135" s="744" t="str">
        <f>H76</f>
        <v>US$ mn</v>
      </c>
      <c r="G135" s="743" t="str">
        <f>K76</f>
        <v>US$ mn</v>
      </c>
      <c r="H135" s="744" t="str">
        <f>L76</f>
        <v>US$ mn</v>
      </c>
      <c r="I135" s="743" t="str">
        <f>O76</f>
        <v>US$ mn</v>
      </c>
      <c r="J135" s="744" t="str">
        <f>P76</f>
        <v>US$ mn</v>
      </c>
      <c r="K135" s="743" t="str">
        <f>S76</f>
        <v>US$ mn</v>
      </c>
      <c r="L135" s="744" t="str">
        <f>T76</f>
        <v>US$ mn</v>
      </c>
      <c r="M135" s="743" t="str">
        <f>W76</f>
        <v>US$ mn</v>
      </c>
      <c r="N135" s="744" t="str">
        <f>X76</f>
        <v>US$ mn</v>
      </c>
      <c r="O135" s="743" t="str">
        <f>AA76</f>
        <v>US$ mn</v>
      </c>
      <c r="P135" s="744" t="str">
        <f>AB76</f>
        <v>US$ mn</v>
      </c>
      <c r="Q135" s="743" t="str">
        <f>AE76</f>
        <v>US$ mn</v>
      </c>
      <c r="R135" s="744" t="str">
        <f>AF76</f>
        <v>US$ mn</v>
      </c>
      <c r="FF135" s="89"/>
      <c r="FG135" s="89"/>
      <c r="FH135" s="89"/>
      <c r="FI135" s="89"/>
      <c r="FJ135" s="89"/>
      <c r="FK135" s="89"/>
      <c r="FL135" s="89"/>
      <c r="FM135" s="89"/>
      <c r="FN135" s="89"/>
      <c r="FO135" s="89"/>
      <c r="FP135" s="89"/>
      <c r="FQ135" s="89"/>
      <c r="FR135" s="89"/>
      <c r="FS135" s="89"/>
    </row>
    <row r="136" spans="1:189">
      <c r="A136" s="179"/>
      <c r="B136" s="179"/>
      <c r="C136" s="179"/>
      <c r="D136" s="179"/>
      <c r="E136" s="179"/>
      <c r="F136" s="179"/>
      <c r="G136" s="179"/>
      <c r="H136" s="179"/>
      <c r="I136" s="179"/>
      <c r="J136" s="179"/>
      <c r="K136" s="179"/>
      <c r="L136" s="179"/>
      <c r="M136" s="179"/>
      <c r="N136" s="179"/>
      <c r="O136" s="179"/>
      <c r="P136" s="179"/>
      <c r="Q136" s="179"/>
      <c r="R136" s="179"/>
      <c r="FF136" s="89"/>
      <c r="FG136" s="89"/>
      <c r="FH136" s="89"/>
      <c r="FI136" s="89"/>
      <c r="FJ136" s="89"/>
      <c r="FK136" s="89"/>
      <c r="FL136" s="89"/>
      <c r="FM136" s="89"/>
      <c r="FN136" s="89"/>
      <c r="FO136" s="89"/>
      <c r="FP136" s="89"/>
      <c r="FQ136" s="89"/>
      <c r="FR136" s="89"/>
      <c r="FS136" s="89"/>
    </row>
    <row r="137" spans="1:189">
      <c r="A137" s="168"/>
      <c r="B137" s="181" t="s">
        <v>459</v>
      </c>
      <c r="C137" s="616">
        <v>-12317</v>
      </c>
      <c r="D137" s="287">
        <v>-40526</v>
      </c>
      <c r="E137" s="616">
        <v>104283</v>
      </c>
      <c r="F137" s="287">
        <v>21037</v>
      </c>
      <c r="G137" s="616">
        <v>485557</v>
      </c>
      <c r="H137" s="287">
        <v>384210</v>
      </c>
      <c r="I137" s="616">
        <v>358553</v>
      </c>
      <c r="J137" s="287">
        <v>427133</v>
      </c>
      <c r="K137" s="616">
        <v>29788</v>
      </c>
      <c r="L137" s="287">
        <v>270706</v>
      </c>
      <c r="M137" s="616">
        <v>42654</v>
      </c>
      <c r="N137" s="287">
        <v>89025</v>
      </c>
      <c r="O137" s="616">
        <v>3030</v>
      </c>
      <c r="P137" s="287">
        <v>8838</v>
      </c>
      <c r="Q137" s="616">
        <v>384210</v>
      </c>
      <c r="R137" s="287">
        <v>1160423</v>
      </c>
      <c r="FF137" s="89"/>
      <c r="FG137" s="89"/>
      <c r="FH137" s="89"/>
      <c r="FI137" s="89"/>
      <c r="FJ137" s="89"/>
      <c r="FK137" s="89"/>
      <c r="FL137" s="89"/>
      <c r="FM137" s="89"/>
      <c r="FN137" s="89"/>
      <c r="FO137" s="89"/>
      <c r="FP137" s="89"/>
      <c r="FQ137" s="89"/>
      <c r="FR137" s="89"/>
      <c r="FS137" s="89"/>
    </row>
    <row r="138" spans="1:189">
      <c r="A138" s="168"/>
      <c r="B138" s="181" t="s">
        <v>460</v>
      </c>
      <c r="C138" s="616">
        <v>228770</v>
      </c>
      <c r="D138" s="287">
        <v>184951</v>
      </c>
      <c r="E138" s="616">
        <v>-82481</v>
      </c>
      <c r="F138" s="287">
        <v>-48285</v>
      </c>
      <c r="G138" s="616">
        <v>-716035</v>
      </c>
      <c r="H138" s="287">
        <v>552515</v>
      </c>
      <c r="I138" s="616">
        <v>-280764</v>
      </c>
      <c r="J138" s="287">
        <v>-268220</v>
      </c>
      <c r="K138" s="616">
        <v>3856761</v>
      </c>
      <c r="L138" s="287">
        <v>-187983</v>
      </c>
      <c r="M138" s="616">
        <v>-18809</v>
      </c>
      <c r="N138" s="287">
        <v>-12197</v>
      </c>
      <c r="O138" s="616">
        <v>80430</v>
      </c>
      <c r="P138" s="287">
        <v>-192255</v>
      </c>
      <c r="Q138" s="616">
        <v>552515</v>
      </c>
      <c r="R138" s="287">
        <v>28526</v>
      </c>
      <c r="FF138" s="89"/>
      <c r="FG138" s="89"/>
      <c r="FH138" s="89"/>
      <c r="FI138" s="89"/>
      <c r="FJ138" s="89"/>
      <c r="FK138" s="89"/>
      <c r="FL138" s="89"/>
      <c r="FM138" s="89"/>
      <c r="FN138" s="89"/>
      <c r="FO138" s="89"/>
      <c r="FP138" s="89"/>
      <c r="FQ138" s="89"/>
      <c r="FR138" s="89"/>
      <c r="FS138" s="89"/>
    </row>
    <row r="139" spans="1:189">
      <c r="A139" s="168"/>
      <c r="B139" s="181" t="s">
        <v>461</v>
      </c>
      <c r="C139" s="616">
        <v>-212124</v>
      </c>
      <c r="D139" s="287">
        <v>-150772</v>
      </c>
      <c r="E139" s="616">
        <v>-35</v>
      </c>
      <c r="F139" s="287">
        <v>-42416</v>
      </c>
      <c r="G139" s="616">
        <v>-228502</v>
      </c>
      <c r="H139" s="287">
        <v>-221459</v>
      </c>
      <c r="I139" s="616">
        <v>-216598</v>
      </c>
      <c r="J139" s="287">
        <v>120748</v>
      </c>
      <c r="K139" s="616">
        <v>-528277</v>
      </c>
      <c r="L139" s="287">
        <v>-16300</v>
      </c>
      <c r="M139" s="616">
        <v>-10147</v>
      </c>
      <c r="N139" s="287">
        <v>-97529</v>
      </c>
      <c r="O139" s="616">
        <v>-83465</v>
      </c>
      <c r="P139" s="287">
        <v>183417</v>
      </c>
      <c r="Q139" s="616">
        <v>-221459</v>
      </c>
      <c r="R139" s="287">
        <v>-224311</v>
      </c>
      <c r="FF139" s="89"/>
      <c r="FG139" s="89"/>
      <c r="FH139" s="89"/>
      <c r="FI139" s="89"/>
      <c r="FJ139" s="89"/>
      <c r="FK139" s="89"/>
      <c r="FL139" s="89"/>
      <c r="FM139" s="89"/>
      <c r="FN139" s="89"/>
      <c r="FO139" s="89"/>
      <c r="FP139" s="89"/>
      <c r="FQ139" s="89"/>
      <c r="FR139" s="89"/>
      <c r="FS139" s="89"/>
    </row>
    <row r="140" spans="1:189" s="88" customFormat="1"/>
    <row r="141" spans="1:189" s="88" customFormat="1"/>
    <row r="142" spans="1:189" s="88" customFormat="1"/>
    <row r="143" spans="1:189" s="88" customFormat="1"/>
    <row r="144" spans="1:189" s="88" customFormat="1"/>
    <row r="145" s="88" customFormat="1"/>
    <row r="146" s="88" customFormat="1"/>
    <row r="147" s="88" customFormat="1"/>
    <row r="148" s="88" customFormat="1"/>
    <row r="149" s="88" customFormat="1"/>
    <row r="150" s="88" customFormat="1"/>
    <row r="151" s="88" customFormat="1"/>
    <row r="152" s="88" customFormat="1"/>
    <row r="153" s="88" customFormat="1"/>
    <row r="154" s="88" customFormat="1"/>
    <row r="155" s="88" customFormat="1"/>
    <row r="156" s="88" customFormat="1"/>
    <row r="157" s="88" customFormat="1"/>
    <row r="158" s="88" customFormat="1"/>
    <row r="159" s="88" customFormat="1"/>
    <row r="160" s="88" customFormat="1"/>
    <row r="161" s="88" customFormat="1"/>
    <row r="162" s="88" customFormat="1"/>
    <row r="163" s="88" customFormat="1"/>
    <row r="164" s="88" customFormat="1"/>
    <row r="165" s="88" customFormat="1"/>
    <row r="166" s="88" customFormat="1"/>
    <row r="167" s="88" customFormat="1"/>
    <row r="168" s="88" customFormat="1"/>
    <row r="169" s="88" customFormat="1"/>
    <row r="170" s="88" customFormat="1"/>
    <row r="171" s="88" customFormat="1"/>
    <row r="172" s="88" customFormat="1"/>
    <row r="173" s="88" customFormat="1"/>
    <row r="174" s="88" customFormat="1"/>
    <row r="175" s="88" customFormat="1"/>
    <row r="176" s="88" customFormat="1"/>
    <row r="177" s="88" customFormat="1"/>
    <row r="178" s="88" customFormat="1"/>
    <row r="179" s="88" customFormat="1"/>
    <row r="180" s="88" customFormat="1"/>
    <row r="181" s="88" customFormat="1"/>
    <row r="182" s="88" customFormat="1"/>
    <row r="183" s="88" customFormat="1"/>
    <row r="184" s="88" customFormat="1"/>
    <row r="185" s="88" customFormat="1"/>
    <row r="186" s="88" customFormat="1"/>
    <row r="187" s="88" customFormat="1"/>
    <row r="188" s="88" customFormat="1"/>
    <row r="189" s="88" customFormat="1"/>
    <row r="190" s="88" customFormat="1"/>
    <row r="191" s="88" customFormat="1"/>
    <row r="192" s="88" customFormat="1"/>
    <row r="193" s="88" customFormat="1"/>
    <row r="194" s="88" customFormat="1"/>
    <row r="195" s="88" customFormat="1"/>
    <row r="196" s="88" customFormat="1"/>
    <row r="197" s="88" customFormat="1"/>
    <row r="198" s="88" customFormat="1"/>
    <row r="199" s="88" customFormat="1"/>
    <row r="200" s="88" customFormat="1"/>
    <row r="201" s="88" customFormat="1"/>
    <row r="202" s="88" customFormat="1"/>
    <row r="203" s="88" customFormat="1"/>
  </sheetData>
  <mergeCells count="82">
    <mergeCell ref="M133:N133"/>
    <mergeCell ref="K133:L133"/>
    <mergeCell ref="I133:J133"/>
    <mergeCell ref="K74:L74"/>
    <mergeCell ref="M74:N74"/>
    <mergeCell ref="BJ74:BK74"/>
    <mergeCell ref="BL74:BM74"/>
    <mergeCell ref="BD74:BE74"/>
    <mergeCell ref="BF74:BG74"/>
    <mergeCell ref="BH74:BI74"/>
    <mergeCell ref="BN74:BO74"/>
    <mergeCell ref="BP74:BQ74"/>
    <mergeCell ref="AJ75:AK76"/>
    <mergeCell ref="BB73:BE73"/>
    <mergeCell ref="BF73:BI73"/>
    <mergeCell ref="BJ73:BM73"/>
    <mergeCell ref="BN73:BQ73"/>
    <mergeCell ref="AL74:AM74"/>
    <mergeCell ref="AN74:AO74"/>
    <mergeCell ref="AP74:AQ74"/>
    <mergeCell ref="AR74:AS74"/>
    <mergeCell ref="AT74:AU74"/>
    <mergeCell ref="AV74:AW74"/>
    <mergeCell ref="AX74:AY74"/>
    <mergeCell ref="AZ74:BA74"/>
    <mergeCell ref="BB74:BC74"/>
    <mergeCell ref="AJ73:AK73"/>
    <mergeCell ref="AL73:AO73"/>
    <mergeCell ref="AP73:AS73"/>
    <mergeCell ref="AT73:AW73"/>
    <mergeCell ref="AX73:BA73"/>
    <mergeCell ref="A2:B2"/>
    <mergeCell ref="C2:D2"/>
    <mergeCell ref="E2:F2"/>
    <mergeCell ref="G2:H2"/>
    <mergeCell ref="I2:J2"/>
    <mergeCell ref="A3:B4"/>
    <mergeCell ref="A34:B34"/>
    <mergeCell ref="C34:D34"/>
    <mergeCell ref="E34:F34"/>
    <mergeCell ref="G34:H34"/>
    <mergeCell ref="I34:J34"/>
    <mergeCell ref="K34:L34"/>
    <mergeCell ref="A35:B36"/>
    <mergeCell ref="A73:B73"/>
    <mergeCell ref="C73:F73"/>
    <mergeCell ref="K73:N73"/>
    <mergeCell ref="K2:L2"/>
    <mergeCell ref="Q34:R34"/>
    <mergeCell ref="M2:N2"/>
    <mergeCell ref="Q2:R2"/>
    <mergeCell ref="O2:P2"/>
    <mergeCell ref="M34:N34"/>
    <mergeCell ref="O34:P34"/>
    <mergeCell ref="O73:R73"/>
    <mergeCell ref="O74:P74"/>
    <mergeCell ref="Q74:R74"/>
    <mergeCell ref="A134:B135"/>
    <mergeCell ref="A75:B76"/>
    <mergeCell ref="A133:B133"/>
    <mergeCell ref="C74:D74"/>
    <mergeCell ref="E74:F74"/>
    <mergeCell ref="G73:J73"/>
    <mergeCell ref="G74:H74"/>
    <mergeCell ref="I74:J74"/>
    <mergeCell ref="G133:H133"/>
    <mergeCell ref="E133:F133"/>
    <mergeCell ref="C133:D133"/>
    <mergeCell ref="Q133:R133"/>
    <mergeCell ref="O133:P133"/>
    <mergeCell ref="S73:V73"/>
    <mergeCell ref="S74:T74"/>
    <mergeCell ref="U74:V74"/>
    <mergeCell ref="AE74:AF74"/>
    <mergeCell ref="AG74:AH74"/>
    <mergeCell ref="AE73:AH73"/>
    <mergeCell ref="W73:Z73"/>
    <mergeCell ref="W74:X74"/>
    <mergeCell ref="Y74:Z74"/>
    <mergeCell ref="AA73:AD73"/>
    <mergeCell ref="AA74:AB74"/>
    <mergeCell ref="AC74:AD74"/>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K144"/>
  <sheetViews>
    <sheetView topLeftCell="A108" workbookViewId="0">
      <selection activeCell="C132" sqref="C132:N133"/>
    </sheetView>
  </sheetViews>
  <sheetFormatPr baseColWidth="10" defaultColWidth="11.42578125" defaultRowHeight="12.75"/>
  <cols>
    <col min="1" max="1" width="7" style="179" customWidth="1"/>
    <col min="2" max="2" width="58.7109375" style="179" customWidth="1"/>
    <col min="3" max="3" width="18.140625" style="179" customWidth="1"/>
    <col min="4" max="4" width="19" style="179" customWidth="1"/>
    <col min="5" max="5" width="18.42578125" style="179" customWidth="1"/>
    <col min="6" max="6" width="19.5703125" style="179" customWidth="1"/>
    <col min="7" max="7" width="17.5703125" style="179" customWidth="1"/>
    <col min="8" max="8" width="19.28515625" style="179" customWidth="1"/>
    <col min="9" max="9" width="18.140625" style="179" customWidth="1"/>
    <col min="10" max="10" width="20" style="179" customWidth="1"/>
    <col min="11" max="11" width="16.85546875" style="88" customWidth="1"/>
    <col min="12" max="12" width="15.85546875" style="88" customWidth="1"/>
    <col min="13" max="13" width="16.85546875" style="88" customWidth="1"/>
    <col min="14" max="15" width="15.5703125" style="88" customWidth="1"/>
    <col min="16" max="16" width="16.7109375" style="88" customWidth="1"/>
    <col min="17" max="17" width="15.85546875" style="88" customWidth="1"/>
    <col min="18" max="18" width="16" style="88" customWidth="1"/>
    <col min="19" max="20" width="11.42578125" style="88"/>
    <col min="21" max="21" width="50.28515625" style="88" bestFit="1" customWidth="1"/>
    <col min="22" max="16384" width="11.42578125" style="88"/>
  </cols>
  <sheetData>
    <row r="1" spans="1:17">
      <c r="A1" s="89"/>
      <c r="B1" s="88"/>
    </row>
    <row r="3" spans="1:17">
      <c r="A3" s="942" t="s">
        <v>462</v>
      </c>
      <c r="B3" s="943"/>
      <c r="C3" s="931" t="s">
        <v>54</v>
      </c>
      <c r="D3" s="933"/>
      <c r="E3" s="931" t="s">
        <v>59</v>
      </c>
      <c r="F3" s="933"/>
      <c r="G3" s="931" t="s">
        <v>463</v>
      </c>
      <c r="H3" s="933"/>
      <c r="I3" s="931" t="s">
        <v>53</v>
      </c>
      <c r="J3" s="933"/>
    </row>
    <row r="4" spans="1:17">
      <c r="A4" s="947" t="s">
        <v>370</v>
      </c>
      <c r="B4" s="957"/>
      <c r="C4" s="611" t="s">
        <v>525</v>
      </c>
      <c r="D4" s="613" t="s">
        <v>523</v>
      </c>
      <c r="E4" s="611" t="s">
        <v>525</v>
      </c>
      <c r="F4" s="613" t="s">
        <v>523</v>
      </c>
      <c r="G4" s="611" t="s">
        <v>525</v>
      </c>
      <c r="H4" s="613" t="s">
        <v>523</v>
      </c>
      <c r="I4" s="611" t="s">
        <v>525</v>
      </c>
      <c r="J4" s="613" t="s">
        <v>523</v>
      </c>
    </row>
    <row r="5" spans="1:17">
      <c r="A5" s="958"/>
      <c r="B5" s="959"/>
      <c r="C5" s="612" t="s">
        <v>245</v>
      </c>
      <c r="D5" s="282" t="s">
        <v>245</v>
      </c>
      <c r="E5" s="612" t="s">
        <v>245</v>
      </c>
      <c r="F5" s="282" t="s">
        <v>245</v>
      </c>
      <c r="G5" s="612" t="s">
        <v>245</v>
      </c>
      <c r="H5" s="282" t="s">
        <v>245</v>
      </c>
      <c r="I5" s="612" t="s">
        <v>245</v>
      </c>
      <c r="J5" s="282" t="s">
        <v>245</v>
      </c>
    </row>
    <row r="6" spans="1:17" s="154" customFormat="1">
      <c r="A6" s="182" t="s">
        <v>371</v>
      </c>
      <c r="B6" s="169"/>
      <c r="C6" s="609">
        <v>1583.355</v>
      </c>
      <c r="D6" s="283">
        <v>3651.1509999999998</v>
      </c>
      <c r="E6" s="609">
        <v>3508.11</v>
      </c>
      <c r="F6" s="283">
        <v>5876.9459999999999</v>
      </c>
      <c r="G6" s="609">
        <v>3825.5450000000001</v>
      </c>
      <c r="H6" s="283">
        <v>791.36199999999997</v>
      </c>
      <c r="I6" s="609">
        <v>8917.01</v>
      </c>
      <c r="J6" s="283">
        <v>10319.459000000001</v>
      </c>
    </row>
    <row r="7" spans="1:17">
      <c r="A7" s="170"/>
      <c r="B7" s="171" t="s">
        <v>372</v>
      </c>
      <c r="C7" s="610">
        <v>377.642</v>
      </c>
      <c r="D7" s="284">
        <v>514.92499999999995</v>
      </c>
      <c r="E7" s="610">
        <v>222.322</v>
      </c>
      <c r="F7" s="284">
        <v>281.673</v>
      </c>
      <c r="G7" s="610">
        <v>3735.0369999999998</v>
      </c>
      <c r="H7" s="284">
        <v>703.58600000000001</v>
      </c>
      <c r="I7" s="610">
        <v>4335.0010000000002</v>
      </c>
      <c r="J7" s="284">
        <v>1500.184</v>
      </c>
    </row>
    <row r="8" spans="1:17">
      <c r="A8" s="170"/>
      <c r="B8" s="171" t="s">
        <v>373</v>
      </c>
      <c r="C8" s="610">
        <v>128.524</v>
      </c>
      <c r="D8" s="284">
        <v>70.879000000000005</v>
      </c>
      <c r="E8" s="610">
        <v>73.103999999999999</v>
      </c>
      <c r="F8" s="284">
        <v>50.581000000000003</v>
      </c>
      <c r="G8" s="610">
        <v>49.899000000000001</v>
      </c>
      <c r="H8" s="284">
        <v>33.219000000000001</v>
      </c>
      <c r="I8" s="610">
        <v>251.52699999999999</v>
      </c>
      <c r="J8" s="284">
        <v>154.679</v>
      </c>
    </row>
    <row r="9" spans="1:17">
      <c r="A9" s="170"/>
      <c r="B9" s="171" t="s">
        <v>374</v>
      </c>
      <c r="C9" s="610">
        <v>37.61</v>
      </c>
      <c r="D9" s="284">
        <v>30.626000000000001</v>
      </c>
      <c r="E9" s="610">
        <v>489.92500000000001</v>
      </c>
      <c r="F9" s="284">
        <v>664.92200000000003</v>
      </c>
      <c r="G9" s="610">
        <v>68.072000000000003</v>
      </c>
      <c r="H9" s="284">
        <v>57.728000000000002</v>
      </c>
      <c r="I9" s="610">
        <v>595.60699999999997</v>
      </c>
      <c r="J9" s="284">
        <v>753.27599999999995</v>
      </c>
    </row>
    <row r="10" spans="1:17">
      <c r="A10" s="170"/>
      <c r="B10" s="171" t="s">
        <v>375</v>
      </c>
      <c r="C10" s="610">
        <v>377.67</v>
      </c>
      <c r="D10" s="284">
        <v>359.161</v>
      </c>
      <c r="E10" s="610">
        <v>2329.855</v>
      </c>
      <c r="F10" s="284">
        <v>2610.16</v>
      </c>
      <c r="G10" s="610">
        <v>67.667000000000002</v>
      </c>
      <c r="H10" s="284">
        <v>63.718000000000004</v>
      </c>
      <c r="I10" s="610">
        <v>2775.192</v>
      </c>
      <c r="J10" s="284">
        <v>3033.0390000000002</v>
      </c>
    </row>
    <row r="11" spans="1:17">
      <c r="A11" s="170"/>
      <c r="B11" s="171" t="s">
        <v>376</v>
      </c>
      <c r="C11" s="610">
        <v>193.363</v>
      </c>
      <c r="D11" s="284">
        <v>207.13800000000001</v>
      </c>
      <c r="E11" s="610">
        <v>11.021000000000001</v>
      </c>
      <c r="F11" s="284">
        <v>12.004</v>
      </c>
      <c r="G11" s="610">
        <v>-185.73400000000001</v>
      </c>
      <c r="H11" s="284">
        <v>-201.79900000000001</v>
      </c>
      <c r="I11" s="610">
        <v>18.649999999999999</v>
      </c>
      <c r="J11" s="284">
        <v>17.343</v>
      </c>
    </row>
    <row r="12" spans="1:17">
      <c r="A12" s="170"/>
      <c r="B12" s="175" t="s">
        <v>377</v>
      </c>
      <c r="C12" s="610">
        <v>82.599000000000004</v>
      </c>
      <c r="D12" s="284">
        <v>94.754999999999995</v>
      </c>
      <c r="E12" s="610">
        <v>350.21699999999998</v>
      </c>
      <c r="F12" s="284">
        <v>394.60199999999998</v>
      </c>
      <c r="G12" s="610">
        <v>7.3659999999999997</v>
      </c>
      <c r="H12" s="284">
        <v>8.5329999999999995</v>
      </c>
      <c r="I12" s="610">
        <v>440.18200000000002</v>
      </c>
      <c r="J12" s="284">
        <v>497.89</v>
      </c>
    </row>
    <row r="13" spans="1:17">
      <c r="A13" s="170"/>
      <c r="B13" s="175" t="s">
        <v>378</v>
      </c>
      <c r="C13" s="610">
        <v>87.44</v>
      </c>
      <c r="D13" s="284">
        <v>29.954999999999998</v>
      </c>
      <c r="E13" s="610">
        <v>31.603000000000002</v>
      </c>
      <c r="F13" s="284">
        <v>33.465000000000003</v>
      </c>
      <c r="G13" s="610">
        <v>82.721000000000004</v>
      </c>
      <c r="H13" s="284">
        <v>79.566000000000003</v>
      </c>
      <c r="I13" s="610">
        <v>201.76400000000001</v>
      </c>
      <c r="J13" s="284">
        <v>142.98599999999999</v>
      </c>
    </row>
    <row r="14" spans="1:17">
      <c r="K14" s="179"/>
      <c r="L14" s="179"/>
      <c r="M14" s="179"/>
      <c r="N14" s="179"/>
      <c r="O14" s="179"/>
      <c r="P14" s="179"/>
      <c r="Q14" s="179"/>
    </row>
    <row r="15" spans="1:17" ht="25.5">
      <c r="A15" s="170"/>
      <c r="B15" s="175" t="s">
        <v>379</v>
      </c>
      <c r="C15" s="610">
        <v>298.50700000000001</v>
      </c>
      <c r="D15" s="285">
        <v>2343.712</v>
      </c>
      <c r="E15" s="610">
        <v>6.3E-2</v>
      </c>
      <c r="F15" s="285">
        <v>1829.539</v>
      </c>
      <c r="G15" s="610">
        <v>0.51700000000000002</v>
      </c>
      <c r="H15" s="285">
        <v>46.811</v>
      </c>
      <c r="I15" s="610">
        <v>299.08699999999999</v>
      </c>
      <c r="J15" s="285">
        <v>4220.0619999999999</v>
      </c>
    </row>
    <row r="16" spans="1:17">
      <c r="K16" s="179"/>
      <c r="L16" s="179"/>
      <c r="M16" s="179"/>
      <c r="N16" s="179"/>
      <c r="O16" s="179"/>
      <c r="P16" s="179"/>
      <c r="Q16" s="179"/>
    </row>
    <row r="17" spans="1:13" s="154" customFormat="1">
      <c r="A17" s="182" t="s">
        <v>380</v>
      </c>
      <c r="B17" s="169"/>
      <c r="C17" s="609">
        <v>10705.124</v>
      </c>
      <c r="D17" s="286">
        <v>11446.120999999999</v>
      </c>
      <c r="E17" s="609">
        <v>13912.991</v>
      </c>
      <c r="F17" s="286">
        <v>14103.244000000001</v>
      </c>
      <c r="G17" s="609">
        <v>788.4</v>
      </c>
      <c r="H17" s="286">
        <v>985.85599999999999</v>
      </c>
      <c r="I17" s="609">
        <v>25406.514999999999</v>
      </c>
      <c r="J17" s="286">
        <v>26535.221000000001</v>
      </c>
    </row>
    <row r="18" spans="1:13">
      <c r="A18" s="170"/>
      <c r="B18" s="171" t="s">
        <v>381</v>
      </c>
      <c r="C18" s="610">
        <v>445.14100000000002</v>
      </c>
      <c r="D18" s="285">
        <v>474.50099999999998</v>
      </c>
      <c r="E18" s="610">
        <v>4240.6989999999996</v>
      </c>
      <c r="F18" s="285">
        <v>4579.6090000000004</v>
      </c>
      <c r="G18" s="610">
        <v>44.051000000000002</v>
      </c>
      <c r="H18" s="285">
        <v>31.117000000000001</v>
      </c>
      <c r="I18" s="610">
        <v>4729.8909999999996</v>
      </c>
      <c r="J18" s="285">
        <v>5085.2269999999999</v>
      </c>
    </row>
    <row r="19" spans="1:13">
      <c r="A19" s="170"/>
      <c r="B19" s="171" t="s">
        <v>382</v>
      </c>
      <c r="C19" s="610">
        <v>86.715999999999994</v>
      </c>
      <c r="D19" s="285">
        <v>100.61199999999999</v>
      </c>
      <c r="E19" s="610">
        <v>1652.3009999999999</v>
      </c>
      <c r="F19" s="285">
        <v>1742.931</v>
      </c>
      <c r="G19" s="610">
        <v>33.658999999999999</v>
      </c>
      <c r="H19" s="285">
        <v>19.739000000000001</v>
      </c>
      <c r="I19" s="610">
        <v>1772.6759999999999</v>
      </c>
      <c r="J19" s="285">
        <v>1863.2819999999999</v>
      </c>
    </row>
    <row r="20" spans="1:13">
      <c r="A20" s="170"/>
      <c r="B20" s="171" t="s">
        <v>383</v>
      </c>
      <c r="C20" s="610">
        <v>92.087000000000003</v>
      </c>
      <c r="D20" s="285">
        <v>107.285</v>
      </c>
      <c r="E20" s="610">
        <v>290.82900000000001</v>
      </c>
      <c r="F20" s="285">
        <v>259.10599999999999</v>
      </c>
      <c r="G20" s="610">
        <v>51.350999999999999</v>
      </c>
      <c r="H20" s="285">
        <v>58.509</v>
      </c>
      <c r="I20" s="610">
        <v>434.267</v>
      </c>
      <c r="J20" s="285">
        <v>424.9</v>
      </c>
    </row>
    <row r="21" spans="1:13">
      <c r="A21" s="170"/>
      <c r="B21" s="171" t="s">
        <v>384</v>
      </c>
      <c r="C21" s="610">
        <v>0</v>
      </c>
      <c r="D21" s="285">
        <v>0</v>
      </c>
      <c r="E21" s="610">
        <v>3.0000000000000001E-3</v>
      </c>
      <c r="F21" s="285">
        <v>3.0000000000000001E-3</v>
      </c>
      <c r="G21" s="610">
        <v>0</v>
      </c>
      <c r="H21" s="285">
        <v>0</v>
      </c>
      <c r="I21" s="610">
        <v>3.0000000000000001E-3</v>
      </c>
      <c r="J21" s="285">
        <v>3.0000000000000001E-3</v>
      </c>
    </row>
    <row r="22" spans="1:13">
      <c r="A22" s="170"/>
      <c r="B22" s="171" t="s">
        <v>385</v>
      </c>
      <c r="C22" s="610">
        <v>1014.967</v>
      </c>
      <c r="D22" s="285">
        <v>1005.307</v>
      </c>
      <c r="E22" s="610">
        <v>15.763</v>
      </c>
      <c r="F22" s="285">
        <v>16.867999999999999</v>
      </c>
      <c r="G22" s="610">
        <v>-1012.527</v>
      </c>
      <c r="H22" s="285">
        <v>-1005.6</v>
      </c>
      <c r="I22" s="610">
        <v>18.202999999999999</v>
      </c>
      <c r="J22" s="285">
        <v>16.574999999999999</v>
      </c>
    </row>
    <row r="23" spans="1:13">
      <c r="A23" s="170"/>
      <c r="B23" s="171" t="s">
        <v>386</v>
      </c>
      <c r="C23" s="610">
        <v>450.00099999999998</v>
      </c>
      <c r="D23" s="285">
        <v>489.20100000000002</v>
      </c>
      <c r="E23" s="610">
        <v>2700.5010000000002</v>
      </c>
      <c r="F23" s="285">
        <v>3177.7170000000001</v>
      </c>
      <c r="G23" s="610">
        <v>184.20500000000001</v>
      </c>
      <c r="H23" s="285">
        <v>201.90899999999999</v>
      </c>
      <c r="I23" s="610">
        <v>3334.7069999999999</v>
      </c>
      <c r="J23" s="285">
        <v>3868.8270000000002</v>
      </c>
    </row>
    <row r="24" spans="1:13">
      <c r="A24" s="170"/>
      <c r="B24" s="171" t="s">
        <v>387</v>
      </c>
      <c r="C24" s="610">
        <v>1.1579999999999999</v>
      </c>
      <c r="D24" s="285">
        <v>1.1579999999999999</v>
      </c>
      <c r="E24" s="610">
        <v>0</v>
      </c>
      <c r="F24" s="285">
        <v>0</v>
      </c>
      <c r="G24" s="610">
        <v>1202.8620000000001</v>
      </c>
      <c r="H24" s="285">
        <v>1366.76</v>
      </c>
      <c r="I24" s="610">
        <v>1204.02</v>
      </c>
      <c r="J24" s="285">
        <v>1367.9179999999999</v>
      </c>
    </row>
    <row r="25" spans="1:13">
      <c r="A25" s="170"/>
      <c r="B25" s="171" t="s">
        <v>388</v>
      </c>
      <c r="C25" s="610">
        <v>8484.4549999999999</v>
      </c>
      <c r="D25" s="285">
        <v>9130.9369999999999</v>
      </c>
      <c r="E25" s="610">
        <v>4395.2560000000003</v>
      </c>
      <c r="F25" s="285">
        <v>3545.922</v>
      </c>
      <c r="G25" s="610">
        <v>124.899</v>
      </c>
      <c r="H25" s="285">
        <v>134.31</v>
      </c>
      <c r="I25" s="610">
        <v>13004.61</v>
      </c>
      <c r="J25" s="285">
        <v>12811.169</v>
      </c>
    </row>
    <row r="26" spans="1:13">
      <c r="A26" s="170"/>
      <c r="B26" s="171" t="s">
        <v>389</v>
      </c>
      <c r="C26" s="610">
        <v>0</v>
      </c>
      <c r="D26" s="285">
        <v>0</v>
      </c>
      <c r="E26" s="610">
        <v>6.9790000000000001</v>
      </c>
      <c r="F26" s="285">
        <v>7.6210000000000004</v>
      </c>
      <c r="G26" s="610">
        <v>0</v>
      </c>
      <c r="H26" s="285">
        <v>0</v>
      </c>
      <c r="I26" s="610">
        <v>6.9790000000000001</v>
      </c>
      <c r="J26" s="285">
        <v>7.6210000000000004</v>
      </c>
    </row>
    <row r="27" spans="1:13">
      <c r="A27" s="170"/>
      <c r="B27" s="88" t="s">
        <v>390</v>
      </c>
      <c r="C27" s="610">
        <v>99.274000000000001</v>
      </c>
      <c r="D27" s="285">
        <v>112.26300000000001</v>
      </c>
      <c r="E27" s="610">
        <v>73.126000000000005</v>
      </c>
      <c r="F27" s="285">
        <v>67.504999999999995</v>
      </c>
      <c r="G27" s="610">
        <v>4.7409999999999997</v>
      </c>
      <c r="H27" s="285">
        <v>5.9039999999999999</v>
      </c>
      <c r="I27" s="610">
        <v>177.14099999999999</v>
      </c>
      <c r="J27" s="285">
        <v>185.672</v>
      </c>
    </row>
    <row r="28" spans="1:13">
      <c r="A28" s="170"/>
      <c r="B28" s="171" t="s">
        <v>391</v>
      </c>
      <c r="C28" s="610">
        <v>31.324999999999999</v>
      </c>
      <c r="D28" s="285">
        <v>24.856999999999999</v>
      </c>
      <c r="E28" s="610">
        <v>537.53399999999999</v>
      </c>
      <c r="F28" s="285">
        <v>705.96199999999999</v>
      </c>
      <c r="G28" s="610">
        <v>155.15899999999999</v>
      </c>
      <c r="H28" s="285">
        <v>173.208</v>
      </c>
      <c r="I28" s="610">
        <v>724.01800000000003</v>
      </c>
      <c r="J28" s="285">
        <v>904.02700000000004</v>
      </c>
    </row>
    <row r="29" spans="1:13">
      <c r="K29" s="179"/>
      <c r="L29" s="179"/>
      <c r="M29" s="179"/>
    </row>
    <row r="30" spans="1:13">
      <c r="A30" s="182" t="s">
        <v>392</v>
      </c>
      <c r="B30" s="171"/>
      <c r="C30" s="609">
        <v>12288.478999999999</v>
      </c>
      <c r="D30" s="286">
        <v>15097.272000000001</v>
      </c>
      <c r="E30" s="609">
        <v>17421.100999999999</v>
      </c>
      <c r="F30" s="286">
        <v>19980.189999999999</v>
      </c>
      <c r="G30" s="609">
        <v>4613.9449999999997</v>
      </c>
      <c r="H30" s="286">
        <v>1777.2180000000001</v>
      </c>
      <c r="I30" s="609">
        <v>34323.525000000001</v>
      </c>
      <c r="J30" s="286">
        <v>36854.68</v>
      </c>
    </row>
    <row r="33" spans="1:15">
      <c r="C33" s="167"/>
      <c r="D33" s="167"/>
      <c r="E33" s="167"/>
      <c r="F33" s="167"/>
      <c r="G33" s="167"/>
      <c r="H33" s="167"/>
      <c r="I33" s="167"/>
      <c r="J33" s="167"/>
    </row>
    <row r="35" spans="1:15">
      <c r="A35" s="942" t="s">
        <v>462</v>
      </c>
      <c r="B35" s="943"/>
      <c r="C35" s="931" t="s">
        <v>54</v>
      </c>
      <c r="D35" s="933"/>
      <c r="E35" s="931" t="s">
        <v>59</v>
      </c>
      <c r="F35" s="933"/>
      <c r="G35" s="931" t="s">
        <v>463</v>
      </c>
      <c r="H35" s="933"/>
      <c r="I35" s="931" t="s">
        <v>53</v>
      </c>
      <c r="J35" s="933"/>
    </row>
    <row r="36" spans="1:15">
      <c r="A36" s="934" t="s">
        <v>393</v>
      </c>
      <c r="B36" s="956"/>
      <c r="C36" s="611" t="s">
        <v>525</v>
      </c>
      <c r="D36" s="613" t="s">
        <v>523</v>
      </c>
      <c r="E36" s="611" t="s">
        <v>525</v>
      </c>
      <c r="F36" s="613" t="s">
        <v>523</v>
      </c>
      <c r="G36" s="611" t="s">
        <v>525</v>
      </c>
      <c r="H36" s="613" t="s">
        <v>523</v>
      </c>
      <c r="I36" s="611" t="s">
        <v>525</v>
      </c>
      <c r="J36" s="613" t="s">
        <v>523</v>
      </c>
    </row>
    <row r="37" spans="1:15">
      <c r="A37" s="954"/>
      <c r="B37" s="955"/>
      <c r="C37" s="612" t="s">
        <v>245</v>
      </c>
      <c r="D37" s="282" t="s">
        <v>245</v>
      </c>
      <c r="E37" s="612" t="s">
        <v>245</v>
      </c>
      <c r="F37" s="282" t="s">
        <v>245</v>
      </c>
      <c r="G37" s="612" t="s">
        <v>245</v>
      </c>
      <c r="H37" s="282" t="s">
        <v>245</v>
      </c>
      <c r="I37" s="612" t="s">
        <v>245</v>
      </c>
      <c r="J37" s="282" t="s">
        <v>245</v>
      </c>
    </row>
    <row r="38" spans="1:15" s="154" customFormat="1">
      <c r="A38" s="182" t="s">
        <v>394</v>
      </c>
      <c r="B38" s="169"/>
      <c r="C38" s="624">
        <v>1826.1790000000001</v>
      </c>
      <c r="D38" s="286">
        <v>2925.6219999999998</v>
      </c>
      <c r="E38" s="624">
        <v>5488.2479999999996</v>
      </c>
      <c r="F38" s="286">
        <v>6620.232</v>
      </c>
      <c r="G38" s="624">
        <v>-163.417</v>
      </c>
      <c r="H38" s="286">
        <v>181.566</v>
      </c>
      <c r="I38" s="624">
        <v>7151.01</v>
      </c>
      <c r="J38" s="286">
        <v>9727.42</v>
      </c>
    </row>
    <row r="39" spans="1:15">
      <c r="A39" s="170"/>
      <c r="B39" s="171" t="s">
        <v>395</v>
      </c>
      <c r="C39" s="610">
        <v>195.553</v>
      </c>
      <c r="D39" s="285">
        <v>375.97</v>
      </c>
      <c r="E39" s="610">
        <v>738.59199999999998</v>
      </c>
      <c r="F39" s="285">
        <v>1165.309</v>
      </c>
      <c r="G39" s="610">
        <v>127.819</v>
      </c>
      <c r="H39" s="285">
        <v>165.09399999999999</v>
      </c>
      <c r="I39" s="610">
        <v>1061.9639999999999</v>
      </c>
      <c r="J39" s="285">
        <v>1706.373</v>
      </c>
    </row>
    <row r="40" spans="1:15">
      <c r="A40" s="170"/>
      <c r="B40" s="171" t="s">
        <v>396</v>
      </c>
      <c r="C40" s="610">
        <v>7.7140000000000004</v>
      </c>
      <c r="D40" s="285">
        <v>8.81</v>
      </c>
      <c r="E40" s="610">
        <v>20.917000000000002</v>
      </c>
      <c r="F40" s="285">
        <v>16.785</v>
      </c>
      <c r="G40" s="610">
        <v>0.36299999999999999</v>
      </c>
      <c r="H40" s="285">
        <v>0.54800000000000004</v>
      </c>
      <c r="I40" s="610">
        <v>28.994</v>
      </c>
      <c r="J40" s="285">
        <v>26.143000000000001</v>
      </c>
    </row>
    <row r="41" spans="1:15">
      <c r="A41" s="170"/>
      <c r="B41" s="171" t="s">
        <v>397</v>
      </c>
      <c r="C41" s="610">
        <v>699.78200000000004</v>
      </c>
      <c r="D41" s="285">
        <v>730.29300000000001</v>
      </c>
      <c r="E41" s="610">
        <v>2358.1010000000001</v>
      </c>
      <c r="F41" s="285">
        <v>2772.0140000000001</v>
      </c>
      <c r="G41" s="610">
        <v>129.52000000000001</v>
      </c>
      <c r="H41" s="285">
        <v>183.33799999999999</v>
      </c>
      <c r="I41" s="610">
        <v>3187.4029999999998</v>
      </c>
      <c r="J41" s="285">
        <v>3685.645</v>
      </c>
    </row>
    <row r="42" spans="1:15">
      <c r="A42" s="170"/>
      <c r="B42" s="171" t="s">
        <v>398</v>
      </c>
      <c r="C42" s="615">
        <v>698.51</v>
      </c>
      <c r="D42" s="285">
        <v>546.24599999999998</v>
      </c>
      <c r="E42" s="615">
        <v>2091.9470000000001</v>
      </c>
      <c r="F42" s="285">
        <v>1492.2339999999999</v>
      </c>
      <c r="G42" s="615">
        <v>-1119.319</v>
      </c>
      <c r="H42" s="285">
        <v>-198.696</v>
      </c>
      <c r="I42" s="615">
        <v>1671.1379999999999</v>
      </c>
      <c r="J42" s="285">
        <v>1839.7840000000001</v>
      </c>
    </row>
    <row r="43" spans="1:15">
      <c r="A43" s="170"/>
      <c r="B43" s="171" t="s">
        <v>399</v>
      </c>
      <c r="C43" s="610">
        <v>30.428000000000001</v>
      </c>
      <c r="D43" s="285">
        <v>46.433</v>
      </c>
      <c r="E43" s="610">
        <v>128.11500000000001</v>
      </c>
      <c r="F43" s="285">
        <v>120.149</v>
      </c>
      <c r="G43" s="610">
        <v>3.1E-2</v>
      </c>
      <c r="H43" s="285">
        <v>1.4999999999999999E-2</v>
      </c>
      <c r="I43" s="610">
        <v>158.57400000000001</v>
      </c>
      <c r="J43" s="285">
        <v>166.59700000000001</v>
      </c>
    </row>
    <row r="44" spans="1:15">
      <c r="A44" s="170"/>
      <c r="B44" s="171" t="s">
        <v>400</v>
      </c>
      <c r="C44" s="610">
        <v>30.035</v>
      </c>
      <c r="D44" s="285">
        <v>73.308999999999997</v>
      </c>
      <c r="E44" s="610">
        <v>72.14</v>
      </c>
      <c r="F44" s="285">
        <v>64.283000000000001</v>
      </c>
      <c r="G44" s="610">
        <v>623.49199999999996</v>
      </c>
      <c r="H44" s="285">
        <v>2.3479999999999999</v>
      </c>
      <c r="I44" s="610">
        <v>725.66700000000003</v>
      </c>
      <c r="J44" s="285">
        <v>139.94</v>
      </c>
    </row>
    <row r="45" spans="1:15">
      <c r="A45" s="170"/>
      <c r="B45" s="171" t="s">
        <v>401</v>
      </c>
      <c r="C45" s="610">
        <v>0</v>
      </c>
      <c r="D45" s="285">
        <v>0</v>
      </c>
      <c r="E45" s="610">
        <v>0</v>
      </c>
      <c r="F45" s="285">
        <v>0</v>
      </c>
      <c r="G45" s="610">
        <v>0</v>
      </c>
      <c r="H45" s="285">
        <v>0</v>
      </c>
      <c r="I45" s="610">
        <v>0</v>
      </c>
      <c r="J45" s="285">
        <v>0</v>
      </c>
    </row>
    <row r="46" spans="1:15">
      <c r="A46" s="170"/>
      <c r="B46" s="171" t="s">
        <v>402</v>
      </c>
      <c r="C46" s="610">
        <v>46.54</v>
      </c>
      <c r="D46" s="285">
        <v>52.646999999999998</v>
      </c>
      <c r="E46" s="610">
        <v>78.436000000000007</v>
      </c>
      <c r="F46" s="285">
        <v>97.331000000000003</v>
      </c>
      <c r="G46" s="610">
        <v>81.495000000000005</v>
      </c>
      <c r="H46" s="285">
        <v>70.09</v>
      </c>
      <c r="I46" s="610">
        <v>206.471</v>
      </c>
      <c r="J46" s="285">
        <v>220.06800000000001</v>
      </c>
    </row>
    <row r="47" spans="1:15">
      <c r="K47" s="179"/>
      <c r="L47" s="179"/>
      <c r="M47" s="179"/>
      <c r="N47" s="179"/>
      <c r="O47" s="179"/>
    </row>
    <row r="48" spans="1:15">
      <c r="A48" s="170"/>
      <c r="B48" s="175" t="s">
        <v>403</v>
      </c>
      <c r="C48" s="615">
        <v>117.617</v>
      </c>
      <c r="D48" s="285">
        <v>1091.914</v>
      </c>
      <c r="E48" s="615">
        <v>0</v>
      </c>
      <c r="F48" s="285">
        <v>892.12699999999995</v>
      </c>
      <c r="G48" s="615">
        <v>-6.8179999999999996</v>
      </c>
      <c r="H48" s="285">
        <v>-41.170999999999999</v>
      </c>
      <c r="I48" s="615">
        <v>110.79900000000001</v>
      </c>
      <c r="J48" s="285">
        <v>1942.87</v>
      </c>
    </row>
    <row r="49" spans="1:15">
      <c r="K49" s="179"/>
      <c r="L49" s="179"/>
      <c r="M49" s="179"/>
      <c r="N49" s="179"/>
      <c r="O49" s="179"/>
    </row>
    <row r="50" spans="1:15" s="154" customFormat="1">
      <c r="A50" s="182" t="s">
        <v>404</v>
      </c>
      <c r="B50" s="169"/>
      <c r="C50" s="624">
        <v>2289.6729999999998</v>
      </c>
      <c r="D50" s="286">
        <v>2413.7840000000001</v>
      </c>
      <c r="E50" s="624">
        <v>6289.9430000000002</v>
      </c>
      <c r="F50" s="286">
        <v>7280.92</v>
      </c>
      <c r="G50" s="624">
        <v>570.04700000000003</v>
      </c>
      <c r="H50" s="286">
        <v>411.76100000000002</v>
      </c>
      <c r="I50" s="624">
        <v>9149.6630000000005</v>
      </c>
      <c r="J50" s="286">
        <v>10106.465</v>
      </c>
    </row>
    <row r="51" spans="1:15">
      <c r="A51" s="170"/>
      <c r="B51" s="171" t="s">
        <v>405</v>
      </c>
      <c r="C51" s="610">
        <v>1362.3989999999999</v>
      </c>
      <c r="D51" s="285">
        <v>1368.7860000000001</v>
      </c>
      <c r="E51" s="610">
        <v>2390.52</v>
      </c>
      <c r="F51" s="285">
        <v>2928.723</v>
      </c>
      <c r="G51" s="610">
        <v>724.66399999999999</v>
      </c>
      <c r="H51" s="285">
        <v>741.66399999999999</v>
      </c>
      <c r="I51" s="610">
        <v>4477.5829999999996</v>
      </c>
      <c r="J51" s="285">
        <v>5039.1729999999998</v>
      </c>
    </row>
    <row r="52" spans="1:15">
      <c r="A52" s="170"/>
      <c r="B52" s="171" t="s">
        <v>406</v>
      </c>
      <c r="C52" s="610">
        <v>93.313999999999993</v>
      </c>
      <c r="D52" s="285">
        <v>104.139</v>
      </c>
      <c r="E52" s="610">
        <v>59.377000000000002</v>
      </c>
      <c r="F52" s="285">
        <v>60.03</v>
      </c>
      <c r="G52" s="610">
        <v>4.8230000000000004</v>
      </c>
      <c r="H52" s="285">
        <v>5.6929999999999996</v>
      </c>
      <c r="I52" s="610">
        <v>157.51400000000001</v>
      </c>
      <c r="J52" s="285">
        <v>169.86199999999999</v>
      </c>
    </row>
    <row r="53" spans="1:15">
      <c r="A53" s="170"/>
      <c r="B53" s="171" t="s">
        <v>407</v>
      </c>
      <c r="C53" s="610">
        <v>61.588999999999999</v>
      </c>
      <c r="D53" s="285">
        <v>65.835999999999999</v>
      </c>
      <c r="E53" s="610">
        <v>1785.558</v>
      </c>
      <c r="F53" s="285">
        <v>1582.3150000000001</v>
      </c>
      <c r="G53" s="610">
        <v>0.38200000000000001</v>
      </c>
      <c r="H53" s="285">
        <v>0.39</v>
      </c>
      <c r="I53" s="610">
        <v>1847.529</v>
      </c>
      <c r="J53" s="285">
        <v>1648.5409999999999</v>
      </c>
    </row>
    <row r="54" spans="1:15">
      <c r="A54" s="170"/>
      <c r="B54" s="171" t="s">
        <v>408</v>
      </c>
      <c r="C54" s="615">
        <v>397.86200000000002</v>
      </c>
      <c r="D54" s="285">
        <v>499.26499999999999</v>
      </c>
      <c r="E54" s="615">
        <v>0.97399999999999998</v>
      </c>
      <c r="F54" s="285">
        <v>155.41399999999999</v>
      </c>
      <c r="G54" s="615">
        <v>-166.39099999999999</v>
      </c>
      <c r="H54" s="285">
        <v>-341.61599999999999</v>
      </c>
      <c r="I54" s="615">
        <v>232.44499999999999</v>
      </c>
      <c r="J54" s="285">
        <v>313.06299999999999</v>
      </c>
    </row>
    <row r="55" spans="1:15">
      <c r="A55" s="170"/>
      <c r="B55" s="171" t="s">
        <v>409</v>
      </c>
      <c r="C55" s="610">
        <v>75.715000000000003</v>
      </c>
      <c r="D55" s="285">
        <v>67.233000000000004</v>
      </c>
      <c r="E55" s="610">
        <v>528.59199999999998</v>
      </c>
      <c r="F55" s="285">
        <v>569.85400000000004</v>
      </c>
      <c r="G55" s="610">
        <v>1.974</v>
      </c>
      <c r="H55" s="285">
        <v>1.9350000000000001</v>
      </c>
      <c r="I55" s="610">
        <v>606.28099999999995</v>
      </c>
      <c r="J55" s="285">
        <v>639.02200000000005</v>
      </c>
    </row>
    <row r="56" spans="1:15">
      <c r="A56" s="170"/>
      <c r="B56" s="171" t="s">
        <v>410</v>
      </c>
      <c r="C56" s="610">
        <v>245.221</v>
      </c>
      <c r="D56" s="285">
        <v>246.14500000000001</v>
      </c>
      <c r="E56" s="610">
        <v>496.52</v>
      </c>
      <c r="F56" s="285">
        <v>351.92099999999999</v>
      </c>
      <c r="G56" s="610">
        <v>3.2349999999999999</v>
      </c>
      <c r="H56" s="285">
        <v>2.452</v>
      </c>
      <c r="I56" s="610">
        <v>744.976</v>
      </c>
      <c r="J56" s="285">
        <v>600.51800000000003</v>
      </c>
    </row>
    <row r="57" spans="1:15">
      <c r="A57" s="170"/>
      <c r="B57" s="171" t="s">
        <v>411</v>
      </c>
      <c r="C57" s="610">
        <v>26.974</v>
      </c>
      <c r="D57" s="285">
        <v>33.049999999999997</v>
      </c>
      <c r="E57" s="610">
        <v>968.12800000000004</v>
      </c>
      <c r="F57" s="285">
        <v>1565.829</v>
      </c>
      <c r="G57" s="610">
        <v>1.236</v>
      </c>
      <c r="H57" s="285">
        <v>1.2430000000000001</v>
      </c>
      <c r="I57" s="610">
        <v>996.33799999999997</v>
      </c>
      <c r="J57" s="285">
        <v>1600.1220000000001</v>
      </c>
    </row>
    <row r="58" spans="1:15">
      <c r="A58" s="170"/>
      <c r="B58" s="171" t="s">
        <v>412</v>
      </c>
      <c r="C58" s="610">
        <v>26.599</v>
      </c>
      <c r="D58" s="285">
        <v>29.33</v>
      </c>
      <c r="E58" s="610">
        <v>60.274000000000001</v>
      </c>
      <c r="F58" s="285">
        <v>66.834000000000003</v>
      </c>
      <c r="G58" s="610">
        <v>0.124</v>
      </c>
      <c r="H58" s="285">
        <v>0</v>
      </c>
      <c r="I58" s="610">
        <v>86.997</v>
      </c>
      <c r="J58" s="285">
        <v>96.164000000000001</v>
      </c>
    </row>
    <row r="59" spans="1:15">
      <c r="K59" s="179"/>
      <c r="L59" s="179"/>
      <c r="M59" s="179"/>
    </row>
    <row r="60" spans="1:15" s="154" customFormat="1">
      <c r="A60" s="168" t="s">
        <v>413</v>
      </c>
      <c r="B60" s="169"/>
      <c r="C60" s="624">
        <v>8172.6270000000004</v>
      </c>
      <c r="D60" s="286">
        <v>9757.866</v>
      </c>
      <c r="E60" s="624">
        <v>5642.91</v>
      </c>
      <c r="F60" s="286">
        <v>6079.0379999999996</v>
      </c>
      <c r="G60" s="624">
        <v>4207.3149999999996</v>
      </c>
      <c r="H60" s="286">
        <v>1183.8910000000001</v>
      </c>
      <c r="I60" s="624">
        <v>18022.851999999999</v>
      </c>
      <c r="J60" s="286">
        <v>17020.794999999998</v>
      </c>
    </row>
    <row r="61" spans="1:15" s="154" customFormat="1">
      <c r="A61" s="238" t="s">
        <v>414</v>
      </c>
      <c r="B61" s="169"/>
      <c r="C61" s="624">
        <v>8172.6270000000004</v>
      </c>
      <c r="D61" s="286">
        <v>9757.866</v>
      </c>
      <c r="E61" s="624">
        <v>5642.91</v>
      </c>
      <c r="F61" s="286">
        <v>6079.0379999999996</v>
      </c>
      <c r="G61" s="624">
        <v>4207.3149999999996</v>
      </c>
      <c r="H61" s="286">
        <v>1183.8910000000001</v>
      </c>
      <c r="I61" s="624">
        <v>15758.534</v>
      </c>
      <c r="J61" s="286">
        <v>14504.637000000001</v>
      </c>
    </row>
    <row r="62" spans="1:15">
      <c r="A62" s="170"/>
      <c r="B62" s="171" t="s">
        <v>415</v>
      </c>
      <c r="C62" s="615">
        <v>5710.7330000000002</v>
      </c>
      <c r="D62" s="285">
        <v>6941.27</v>
      </c>
      <c r="E62" s="615">
        <v>2778.3530000000001</v>
      </c>
      <c r="F62" s="285">
        <v>3105.0239999999999</v>
      </c>
      <c r="G62" s="615">
        <v>7310.1409999999996</v>
      </c>
      <c r="H62" s="285">
        <v>5752.933</v>
      </c>
      <c r="I62" s="615">
        <v>15799.227000000001</v>
      </c>
      <c r="J62" s="285">
        <v>15799.227000000001</v>
      </c>
    </row>
    <row r="63" spans="1:15">
      <c r="A63" s="170"/>
      <c r="B63" s="171" t="s">
        <v>416</v>
      </c>
      <c r="C63" s="615">
        <v>332.42899999999997</v>
      </c>
      <c r="D63" s="285">
        <v>702.63300000000004</v>
      </c>
      <c r="E63" s="615">
        <v>465.85300000000001</v>
      </c>
      <c r="F63" s="285">
        <v>425.78100000000001</v>
      </c>
      <c r="G63" s="615">
        <v>7772.7839999999997</v>
      </c>
      <c r="H63" s="285">
        <v>5071.8149999999996</v>
      </c>
      <c r="I63" s="615">
        <v>8571.0660000000007</v>
      </c>
      <c r="J63" s="285">
        <v>6200.2290000000003</v>
      </c>
    </row>
    <row r="64" spans="1:15">
      <c r="A64" s="170"/>
      <c r="B64" s="171" t="s">
        <v>417</v>
      </c>
      <c r="C64" s="615">
        <v>28.49</v>
      </c>
      <c r="D64" s="285">
        <v>33.664000000000001</v>
      </c>
      <c r="E64" s="615">
        <v>0</v>
      </c>
      <c r="F64" s="285">
        <v>0</v>
      </c>
      <c r="G64" s="615">
        <v>-28.49</v>
      </c>
      <c r="H64" s="285">
        <v>-33.664000000000001</v>
      </c>
      <c r="I64" s="615">
        <v>0</v>
      </c>
      <c r="J64" s="285">
        <v>0</v>
      </c>
    </row>
    <row r="65" spans="1:37">
      <c r="A65" s="170"/>
      <c r="B65" s="171" t="s">
        <v>418</v>
      </c>
      <c r="C65" s="615">
        <v>-0.05</v>
      </c>
      <c r="D65" s="285">
        <v>-5.7000000000000002E-2</v>
      </c>
      <c r="E65" s="615">
        <v>0</v>
      </c>
      <c r="F65" s="285">
        <v>0</v>
      </c>
      <c r="G65" s="615">
        <v>0.05</v>
      </c>
      <c r="H65" s="285">
        <v>5.7000000000000002E-2</v>
      </c>
      <c r="I65" s="615">
        <v>0</v>
      </c>
      <c r="J65" s="285">
        <v>0</v>
      </c>
    </row>
    <row r="66" spans="1:37">
      <c r="A66" s="170"/>
      <c r="B66" s="171" t="s">
        <v>419</v>
      </c>
      <c r="C66" s="610">
        <v>0</v>
      </c>
      <c r="D66" s="285">
        <v>0</v>
      </c>
      <c r="E66" s="610">
        <v>0</v>
      </c>
      <c r="F66" s="285">
        <v>0</v>
      </c>
      <c r="G66" s="610">
        <v>0</v>
      </c>
      <c r="H66" s="285">
        <v>0</v>
      </c>
      <c r="I66" s="610">
        <v>0</v>
      </c>
      <c r="J66" s="285">
        <v>0</v>
      </c>
    </row>
    <row r="67" spans="1:37">
      <c r="A67" s="170"/>
      <c r="B67" s="171" t="s">
        <v>420</v>
      </c>
      <c r="C67" s="616">
        <v>2101.0250000000001</v>
      </c>
      <c r="D67" s="285">
        <v>2080.3560000000002</v>
      </c>
      <c r="E67" s="616">
        <v>2398.7040000000002</v>
      </c>
      <c r="F67" s="285">
        <v>2548.2330000000002</v>
      </c>
      <c r="G67" s="616">
        <v>-10847.17</v>
      </c>
      <c r="H67" s="285">
        <v>-9607.25</v>
      </c>
      <c r="I67" s="616">
        <v>-8611.759</v>
      </c>
      <c r="J67" s="285">
        <v>-7494.8190000000004</v>
      </c>
    </row>
    <row r="68" spans="1:37">
      <c r="K68" s="179"/>
      <c r="L68" s="179"/>
      <c r="M68" s="179"/>
      <c r="N68" s="179"/>
    </row>
    <row r="69" spans="1:37">
      <c r="A69" s="182" t="s">
        <v>421</v>
      </c>
      <c r="B69" s="171"/>
      <c r="C69" s="617">
        <v>0</v>
      </c>
      <c r="D69" s="286">
        <v>0</v>
      </c>
      <c r="E69" s="617">
        <v>0</v>
      </c>
      <c r="F69" s="286">
        <v>0</v>
      </c>
      <c r="G69" s="617">
        <v>0</v>
      </c>
      <c r="H69" s="286">
        <v>0</v>
      </c>
      <c r="I69" s="617">
        <v>2264.3180000000002</v>
      </c>
      <c r="J69" s="286">
        <v>2516.1579999999999</v>
      </c>
    </row>
    <row r="70" spans="1:37">
      <c r="K70" s="179"/>
      <c r="L70" s="179"/>
    </row>
    <row r="71" spans="1:37">
      <c r="A71" s="168" t="s">
        <v>422</v>
      </c>
      <c r="B71" s="171"/>
      <c r="C71" s="624">
        <v>12288.478999999999</v>
      </c>
      <c r="D71" s="286">
        <v>15097.272000000001</v>
      </c>
      <c r="E71" s="624">
        <v>17421.100999999999</v>
      </c>
      <c r="F71" s="286">
        <v>19980.189999999999</v>
      </c>
      <c r="G71" s="624">
        <v>4613.9449999999997</v>
      </c>
      <c r="H71" s="286">
        <v>1777.2180000000001</v>
      </c>
      <c r="I71" s="624">
        <v>34323.525000000001</v>
      </c>
      <c r="J71" s="286">
        <v>36854.68</v>
      </c>
    </row>
    <row r="72" spans="1:37">
      <c r="C72" s="167"/>
      <c r="D72" s="167"/>
      <c r="E72" s="167"/>
      <c r="F72" s="167"/>
      <c r="G72" s="167"/>
      <c r="H72" s="167"/>
      <c r="I72" s="167"/>
      <c r="J72" s="167"/>
    </row>
    <row r="73" spans="1:37">
      <c r="C73" s="167"/>
      <c r="D73" s="167"/>
      <c r="E73" s="167"/>
      <c r="F73" s="167"/>
      <c r="G73" s="167"/>
      <c r="H73" s="167"/>
      <c r="I73" s="167"/>
      <c r="J73" s="167"/>
    </row>
    <row r="74" spans="1:37">
      <c r="C74" s="167"/>
      <c r="D74" s="167"/>
      <c r="E74" s="167"/>
      <c r="F74" s="167"/>
      <c r="G74" s="167"/>
      <c r="H74" s="167"/>
      <c r="I74" s="167"/>
      <c r="J74" s="167"/>
    </row>
    <row r="75" spans="1:37">
      <c r="C75" s="167"/>
      <c r="D75" s="167"/>
      <c r="E75" s="167"/>
      <c r="F75" s="167"/>
      <c r="G75" s="167"/>
      <c r="H75" s="167"/>
      <c r="I75" s="167"/>
      <c r="J75" s="167"/>
    </row>
    <row r="76" spans="1:37">
      <c r="A76" s="942" t="s">
        <v>462</v>
      </c>
      <c r="B76" s="943"/>
      <c r="C76" s="931" t="s">
        <v>54</v>
      </c>
      <c r="D76" s="932"/>
      <c r="E76" s="932"/>
      <c r="F76" s="933"/>
      <c r="G76" s="931" t="s">
        <v>59</v>
      </c>
      <c r="H76" s="932"/>
      <c r="I76" s="932"/>
      <c r="J76" s="933"/>
      <c r="K76" s="931" t="s">
        <v>463</v>
      </c>
      <c r="L76" s="932"/>
      <c r="M76" s="932"/>
      <c r="N76" s="933"/>
      <c r="O76" s="951" t="s">
        <v>53</v>
      </c>
      <c r="P76" s="952"/>
      <c r="Q76" s="952"/>
      <c r="R76" s="952"/>
      <c r="T76" s="942" t="s">
        <v>462</v>
      </c>
      <c r="U76" s="943"/>
      <c r="V76" s="931" t="s">
        <v>54</v>
      </c>
      <c r="W76" s="932"/>
      <c r="X76" s="932"/>
      <c r="Y76" s="933"/>
      <c r="Z76" s="931" t="s">
        <v>59</v>
      </c>
      <c r="AA76" s="932"/>
      <c r="AB76" s="932"/>
      <c r="AC76" s="933"/>
      <c r="AD76" s="931" t="s">
        <v>463</v>
      </c>
      <c r="AE76" s="932"/>
      <c r="AF76" s="932"/>
      <c r="AG76" s="933"/>
      <c r="AH76" s="951" t="s">
        <v>53</v>
      </c>
      <c r="AI76" s="952"/>
      <c r="AJ76" s="952"/>
      <c r="AK76" s="952"/>
    </row>
    <row r="77" spans="1:37">
      <c r="A77" s="720"/>
      <c r="B77" s="721"/>
      <c r="C77" s="931" t="s">
        <v>11</v>
      </c>
      <c r="D77" s="933"/>
      <c r="E77" s="931" t="s">
        <v>12</v>
      </c>
      <c r="F77" s="933"/>
      <c r="G77" s="931" t="s">
        <v>11</v>
      </c>
      <c r="H77" s="933"/>
      <c r="I77" s="931" t="s">
        <v>12</v>
      </c>
      <c r="J77" s="933"/>
      <c r="K77" s="931" t="s">
        <v>11</v>
      </c>
      <c r="L77" s="933"/>
      <c r="M77" s="931" t="s">
        <v>12</v>
      </c>
      <c r="N77" s="933"/>
      <c r="O77" s="931" t="s">
        <v>11</v>
      </c>
      <c r="P77" s="933"/>
      <c r="Q77" s="931" t="s">
        <v>12</v>
      </c>
      <c r="R77" s="933"/>
      <c r="T77" s="720">
        <v>0</v>
      </c>
      <c r="U77" s="721">
        <v>0</v>
      </c>
      <c r="V77" s="931" t="s">
        <v>11</v>
      </c>
      <c r="W77" s="933"/>
      <c r="X77" s="931">
        <v>0</v>
      </c>
      <c r="Y77" s="933"/>
      <c r="Z77" s="931" t="s">
        <v>11</v>
      </c>
      <c r="AA77" s="933"/>
      <c r="AB77" s="931">
        <v>0</v>
      </c>
      <c r="AC77" s="933"/>
      <c r="AD77" s="931" t="s">
        <v>11</v>
      </c>
      <c r="AE77" s="933"/>
      <c r="AF77" s="931">
        <v>0</v>
      </c>
      <c r="AG77" s="933"/>
      <c r="AH77" s="931">
        <v>0</v>
      </c>
      <c r="AI77" s="933"/>
      <c r="AJ77" s="931">
        <v>0</v>
      </c>
      <c r="AK77" s="933"/>
    </row>
    <row r="78" spans="1:37">
      <c r="A78" s="938"/>
      <c r="B78" s="953"/>
      <c r="C78" s="611" t="s">
        <v>522</v>
      </c>
      <c r="D78" s="281" t="s">
        <v>524</v>
      </c>
      <c r="E78" s="611" t="str">
        <f>'Reported EBITDA'!$F$5</f>
        <v>Q2 2024</v>
      </c>
      <c r="F78" s="281" t="str">
        <f>'Reported EBITDA'!$G$5</f>
        <v>Q2 2023</v>
      </c>
      <c r="G78" s="611" t="s">
        <v>522</v>
      </c>
      <c r="H78" s="281" t="s">
        <v>524</v>
      </c>
      <c r="I78" s="611" t="str">
        <f>'Reported EBITDA'!$F$5</f>
        <v>Q2 2024</v>
      </c>
      <c r="J78" s="281" t="str">
        <f>'Reported EBITDA'!$G$5</f>
        <v>Q2 2023</v>
      </c>
      <c r="K78" s="611" t="s">
        <v>522</v>
      </c>
      <c r="L78" s="281" t="s">
        <v>524</v>
      </c>
      <c r="M78" s="611" t="str">
        <f>'Reported EBITDA'!$F$5</f>
        <v>Q2 2024</v>
      </c>
      <c r="N78" s="281" t="str">
        <f>'Reported EBITDA'!$G$5</f>
        <v>Q2 2023</v>
      </c>
      <c r="O78" s="611" t="s">
        <v>522</v>
      </c>
      <c r="P78" s="281" t="s">
        <v>524</v>
      </c>
      <c r="Q78" s="611" t="str">
        <f>'Reported EBITDA'!$F$5</f>
        <v>Q2 2024</v>
      </c>
      <c r="R78" s="281" t="str">
        <f>'Reported EBITDA'!$G$5</f>
        <v>Q2 2023</v>
      </c>
      <c r="T78" s="938">
        <v>0</v>
      </c>
      <c r="U78" s="953"/>
      <c r="V78" s="611" t="s">
        <v>526</v>
      </c>
      <c r="W78" s="281" t="s">
        <v>527</v>
      </c>
      <c r="X78" s="611"/>
      <c r="Y78" s="281"/>
      <c r="Z78" s="611" t="s">
        <v>526</v>
      </c>
      <c r="AA78" s="281" t="s">
        <v>527</v>
      </c>
      <c r="AB78" s="611"/>
      <c r="AC78" s="281"/>
      <c r="AD78" s="611" t="s">
        <v>526</v>
      </c>
      <c r="AE78" s="281" t="s">
        <v>527</v>
      </c>
      <c r="AF78" s="611"/>
      <c r="AG78" s="281"/>
      <c r="AH78" s="611" t="s">
        <v>526</v>
      </c>
      <c r="AI78" s="281" t="s">
        <v>527</v>
      </c>
      <c r="AJ78" s="611"/>
      <c r="AK78" s="281"/>
    </row>
    <row r="79" spans="1:37">
      <c r="A79" s="954"/>
      <c r="B79" s="955"/>
      <c r="C79" s="612" t="s">
        <v>245</v>
      </c>
      <c r="D79" s="282" t="s">
        <v>245</v>
      </c>
      <c r="E79" s="612" t="s">
        <v>245</v>
      </c>
      <c r="F79" s="282" t="s">
        <v>245</v>
      </c>
      <c r="G79" s="612" t="s">
        <v>245</v>
      </c>
      <c r="H79" s="282" t="s">
        <v>245</v>
      </c>
      <c r="I79" s="612" t="s">
        <v>245</v>
      </c>
      <c r="J79" s="282" t="s">
        <v>245</v>
      </c>
      <c r="K79" s="612" t="s">
        <v>245</v>
      </c>
      <c r="L79" s="282" t="s">
        <v>245</v>
      </c>
      <c r="M79" s="612" t="s">
        <v>245</v>
      </c>
      <c r="N79" s="282" t="s">
        <v>245</v>
      </c>
      <c r="O79" s="612" t="s">
        <v>245</v>
      </c>
      <c r="P79" s="282" t="s">
        <v>245</v>
      </c>
      <c r="Q79" s="612" t="s">
        <v>245</v>
      </c>
      <c r="R79" s="282" t="s">
        <v>245</v>
      </c>
      <c r="T79" s="954"/>
      <c r="U79" s="955"/>
      <c r="V79" s="612" t="s">
        <v>245</v>
      </c>
      <c r="W79" s="282" t="s">
        <v>245</v>
      </c>
      <c r="X79" s="612"/>
      <c r="Y79" s="282"/>
      <c r="Z79" s="612" t="s">
        <v>245</v>
      </c>
      <c r="AA79" s="282" t="s">
        <v>245</v>
      </c>
      <c r="AB79" s="612"/>
      <c r="AC79" s="282"/>
      <c r="AD79" s="612" t="s">
        <v>245</v>
      </c>
      <c r="AE79" s="282" t="s">
        <v>245</v>
      </c>
      <c r="AF79" s="612"/>
      <c r="AG79" s="282"/>
      <c r="AH79" s="612" t="s">
        <v>245</v>
      </c>
      <c r="AI79" s="282" t="s">
        <v>245</v>
      </c>
      <c r="AJ79" s="612"/>
      <c r="AK79" s="282"/>
    </row>
    <row r="80" spans="1:37" s="154" customFormat="1">
      <c r="A80" s="182" t="s">
        <v>423</v>
      </c>
      <c r="B80" s="169"/>
      <c r="C80" s="625">
        <v>1661.7840000000001</v>
      </c>
      <c r="D80" s="618">
        <v>1499.3989999999999</v>
      </c>
      <c r="E80" s="625">
        <f t="shared" ref="E80:F85" si="0">C80-V80</f>
        <v>848.51200000000006</v>
      </c>
      <c r="F80" s="618">
        <f t="shared" si="0"/>
        <v>765.61099999999988</v>
      </c>
      <c r="G80" s="625">
        <v>5188.384</v>
      </c>
      <c r="H80" s="618">
        <v>4949.1289999999999</v>
      </c>
      <c r="I80" s="625">
        <f t="shared" ref="I80:I85" si="1">G80-Z80</f>
        <v>2579.357</v>
      </c>
      <c r="J80" s="618">
        <f t="shared" ref="J80:J85" si="2">H80-AA80</f>
        <v>2505.2759999999998</v>
      </c>
      <c r="K80" s="625">
        <v>-101.401</v>
      </c>
      <c r="L80" s="618">
        <v>-78.188999999999993</v>
      </c>
      <c r="M80" s="625">
        <f>K80-AD80</f>
        <v>-52.238999999999997</v>
      </c>
      <c r="N80" s="618">
        <f t="shared" ref="N80:N85" si="3">L80-AE80</f>
        <v>-40.451999999999991</v>
      </c>
      <c r="O80" s="625">
        <v>6748.7669999999998</v>
      </c>
      <c r="P80" s="618">
        <v>6370.3389999999999</v>
      </c>
      <c r="Q80" s="625">
        <f>O80-AH80</f>
        <v>3375.6299999999997</v>
      </c>
      <c r="R80" s="618">
        <f t="shared" ref="R80:R85" si="4">P80-AI80</f>
        <v>3230.4349999999999</v>
      </c>
      <c r="T80" s="182" t="s">
        <v>423</v>
      </c>
      <c r="U80" s="169">
        <v>0</v>
      </c>
      <c r="V80" s="625">
        <v>813.27200000000005</v>
      </c>
      <c r="W80" s="618">
        <v>733.78800000000001</v>
      </c>
      <c r="X80" s="625"/>
      <c r="Y80" s="618"/>
      <c r="Z80" s="625">
        <v>2609.027</v>
      </c>
      <c r="AA80" s="618">
        <v>2443.8530000000001</v>
      </c>
      <c r="AB80" s="625"/>
      <c r="AC80" s="618"/>
      <c r="AD80" s="625">
        <v>-49.161999999999999</v>
      </c>
      <c r="AE80" s="618">
        <v>-37.737000000000002</v>
      </c>
      <c r="AF80" s="625"/>
      <c r="AG80" s="618"/>
      <c r="AH80" s="625">
        <v>3373.1370000000002</v>
      </c>
      <c r="AI80" s="618">
        <v>3139.904</v>
      </c>
      <c r="AJ80" s="625"/>
      <c r="AK80" s="618"/>
    </row>
    <row r="81" spans="1:37">
      <c r="A81" s="174"/>
      <c r="B81" s="185" t="s">
        <v>70</v>
      </c>
      <c r="C81" s="626">
        <v>1645.4490000000001</v>
      </c>
      <c r="D81" s="619">
        <v>1476.5709999999999</v>
      </c>
      <c r="E81" s="626">
        <f t="shared" si="0"/>
        <v>843.02600000000007</v>
      </c>
      <c r="F81" s="619">
        <f t="shared" si="0"/>
        <v>753.76799999999992</v>
      </c>
      <c r="G81" s="626">
        <v>4669.6760000000004</v>
      </c>
      <c r="H81" s="619">
        <v>4379.6369999999997</v>
      </c>
      <c r="I81" s="626">
        <f t="shared" si="1"/>
        <v>2334.3000000000002</v>
      </c>
      <c r="J81" s="619">
        <f t="shared" si="2"/>
        <v>2250.6979999999999</v>
      </c>
      <c r="K81" s="626">
        <v>-114.67100000000001</v>
      </c>
      <c r="L81" s="619">
        <v>-96.245000000000005</v>
      </c>
      <c r="M81" s="626">
        <f t="shared" ref="M81:M85" si="5">K81-AD81</f>
        <v>-59.215000000000003</v>
      </c>
      <c r="N81" s="619">
        <f t="shared" si="3"/>
        <v>-47.362000000000002</v>
      </c>
      <c r="O81" s="626">
        <v>6200.4539999999997</v>
      </c>
      <c r="P81" s="619">
        <v>5759.9629999999997</v>
      </c>
      <c r="Q81" s="626">
        <f t="shared" ref="Q81:Q85" si="6">O81-AH81</f>
        <v>3118.1109999999999</v>
      </c>
      <c r="R81" s="619">
        <f t="shared" si="4"/>
        <v>2957.1039999999998</v>
      </c>
      <c r="T81" s="174">
        <v>0</v>
      </c>
      <c r="U81" s="185" t="s">
        <v>70</v>
      </c>
      <c r="V81" s="626">
        <v>802.423</v>
      </c>
      <c r="W81" s="619">
        <v>722.803</v>
      </c>
      <c r="X81" s="626"/>
      <c r="Y81" s="619"/>
      <c r="Z81" s="626">
        <v>2335.3760000000002</v>
      </c>
      <c r="AA81" s="619">
        <v>2128.9389999999999</v>
      </c>
      <c r="AB81" s="626"/>
      <c r="AC81" s="619"/>
      <c r="AD81" s="626">
        <v>-55.456000000000003</v>
      </c>
      <c r="AE81" s="619">
        <v>-48.883000000000003</v>
      </c>
      <c r="AF81" s="626"/>
      <c r="AG81" s="619"/>
      <c r="AH81" s="626">
        <v>3082.3429999999998</v>
      </c>
      <c r="AI81" s="619">
        <v>2802.8589999999999</v>
      </c>
      <c r="AJ81" s="626"/>
      <c r="AK81" s="619"/>
    </row>
    <row r="82" spans="1:37">
      <c r="A82" s="174"/>
      <c r="B82" s="190" t="s">
        <v>424</v>
      </c>
      <c r="C82" s="626">
        <v>1633.7760000000001</v>
      </c>
      <c r="D82" s="619">
        <v>1452.866</v>
      </c>
      <c r="E82" s="626">
        <f t="shared" si="0"/>
        <v>836.0920000000001</v>
      </c>
      <c r="F82" s="619">
        <f t="shared" si="0"/>
        <v>751.66</v>
      </c>
      <c r="G82" s="626">
        <v>3623.8069999999998</v>
      </c>
      <c r="H82" s="619">
        <v>3451.3890000000001</v>
      </c>
      <c r="I82" s="626">
        <f t="shared" si="1"/>
        <v>1808.9959999999999</v>
      </c>
      <c r="J82" s="619">
        <f t="shared" si="2"/>
        <v>1768.4480000000001</v>
      </c>
      <c r="K82" s="626">
        <v>-98.471000000000004</v>
      </c>
      <c r="L82" s="619">
        <v>-81.144999999999996</v>
      </c>
      <c r="M82" s="626">
        <f t="shared" si="5"/>
        <v>-50.609000000000002</v>
      </c>
      <c r="N82" s="619">
        <f t="shared" si="3"/>
        <v>-43.051999999999992</v>
      </c>
      <c r="O82" s="626">
        <v>5159.1120000000001</v>
      </c>
      <c r="P82" s="619">
        <v>4823.1099999999997</v>
      </c>
      <c r="Q82" s="626">
        <f t="shared" si="6"/>
        <v>2594.4790000000003</v>
      </c>
      <c r="R82" s="619">
        <f t="shared" si="4"/>
        <v>2477.0559999999996</v>
      </c>
      <c r="T82" s="174">
        <v>0</v>
      </c>
      <c r="U82" s="190" t="s">
        <v>424</v>
      </c>
      <c r="V82" s="626">
        <v>797.68399999999997</v>
      </c>
      <c r="W82" s="619">
        <v>701.20600000000002</v>
      </c>
      <c r="X82" s="626"/>
      <c r="Y82" s="619"/>
      <c r="Z82" s="626">
        <v>1814.8109999999999</v>
      </c>
      <c r="AA82" s="619">
        <v>1682.941</v>
      </c>
      <c r="AB82" s="626"/>
      <c r="AC82" s="619"/>
      <c r="AD82" s="626">
        <v>-47.862000000000002</v>
      </c>
      <c r="AE82" s="619">
        <v>-38.093000000000004</v>
      </c>
      <c r="AF82" s="626"/>
      <c r="AG82" s="619"/>
      <c r="AH82" s="626">
        <v>2564.6329999999998</v>
      </c>
      <c r="AI82" s="619">
        <v>2346.0540000000001</v>
      </c>
      <c r="AJ82" s="626"/>
      <c r="AK82" s="619"/>
    </row>
    <row r="83" spans="1:37">
      <c r="A83" s="174"/>
      <c r="B83" s="190" t="s">
        <v>425</v>
      </c>
      <c r="C83" s="626">
        <v>9.6</v>
      </c>
      <c r="D83" s="619">
        <v>8.1989999999999998</v>
      </c>
      <c r="E83" s="626">
        <f t="shared" si="0"/>
        <v>5.141</v>
      </c>
      <c r="F83" s="619">
        <f t="shared" si="0"/>
        <v>4.0679999999999996</v>
      </c>
      <c r="G83" s="626">
        <v>1.236</v>
      </c>
      <c r="H83" s="619">
        <v>2.71</v>
      </c>
      <c r="I83" s="626">
        <f t="shared" si="1"/>
        <v>0.65400000000000003</v>
      </c>
      <c r="J83" s="619">
        <f t="shared" si="2"/>
        <v>1.349</v>
      </c>
      <c r="K83" s="626">
        <v>0.108</v>
      </c>
      <c r="L83" s="619">
        <v>0.24199999999999999</v>
      </c>
      <c r="M83" s="626">
        <f t="shared" si="5"/>
        <v>-3.1000000000000014E-2</v>
      </c>
      <c r="N83" s="619">
        <f t="shared" si="3"/>
        <v>0.16999999999999998</v>
      </c>
      <c r="O83" s="626">
        <v>10.944000000000001</v>
      </c>
      <c r="P83" s="619">
        <v>11.151</v>
      </c>
      <c r="Q83" s="626">
        <f t="shared" si="6"/>
        <v>5.7640000000000011</v>
      </c>
      <c r="R83" s="619">
        <f t="shared" si="4"/>
        <v>5.5869999999999997</v>
      </c>
      <c r="T83" s="174">
        <v>0</v>
      </c>
      <c r="U83" s="190" t="s">
        <v>425</v>
      </c>
      <c r="V83" s="626">
        <v>4.4589999999999996</v>
      </c>
      <c r="W83" s="619">
        <v>4.1310000000000002</v>
      </c>
      <c r="X83" s="626"/>
      <c r="Y83" s="619"/>
      <c r="Z83" s="626">
        <v>0.58199999999999996</v>
      </c>
      <c r="AA83" s="619">
        <v>1.361</v>
      </c>
      <c r="AB83" s="626"/>
      <c r="AC83" s="619"/>
      <c r="AD83" s="626">
        <v>0.13900000000000001</v>
      </c>
      <c r="AE83" s="619">
        <v>7.1999999999999995E-2</v>
      </c>
      <c r="AF83" s="626"/>
      <c r="AG83" s="619"/>
      <c r="AH83" s="626">
        <v>5.18</v>
      </c>
      <c r="AI83" s="619">
        <v>5.5640000000000001</v>
      </c>
      <c r="AJ83" s="626"/>
      <c r="AK83" s="619"/>
    </row>
    <row r="84" spans="1:37">
      <c r="A84" s="174"/>
      <c r="B84" s="190" t="s">
        <v>426</v>
      </c>
      <c r="C84" s="626">
        <v>2.073</v>
      </c>
      <c r="D84" s="619">
        <v>15.506</v>
      </c>
      <c r="E84" s="626">
        <f t="shared" si="0"/>
        <v>1.7929999999999999</v>
      </c>
      <c r="F84" s="619">
        <f t="shared" si="0"/>
        <v>-1.9600000000000009</v>
      </c>
      <c r="G84" s="626">
        <v>1044.633</v>
      </c>
      <c r="H84" s="619">
        <v>925.53800000000001</v>
      </c>
      <c r="I84" s="626">
        <f t="shared" si="1"/>
        <v>524.65000000000009</v>
      </c>
      <c r="J84" s="619">
        <f t="shared" si="2"/>
        <v>480.90100000000001</v>
      </c>
      <c r="K84" s="626">
        <v>-16.308</v>
      </c>
      <c r="L84" s="619">
        <v>-15.342000000000001</v>
      </c>
      <c r="M84" s="626">
        <f t="shared" si="5"/>
        <v>-8.5749999999999993</v>
      </c>
      <c r="N84" s="619">
        <f t="shared" si="3"/>
        <v>-4.4800000000000004</v>
      </c>
      <c r="O84" s="626">
        <v>1030.3979999999999</v>
      </c>
      <c r="P84" s="619">
        <v>925.702</v>
      </c>
      <c r="Q84" s="626">
        <f t="shared" si="6"/>
        <v>517.86799999999994</v>
      </c>
      <c r="R84" s="619">
        <f t="shared" si="4"/>
        <v>474.46100000000001</v>
      </c>
      <c r="T84" s="174">
        <v>0</v>
      </c>
      <c r="U84" s="190" t="s">
        <v>426</v>
      </c>
      <c r="V84" s="626">
        <v>0.28000000000000003</v>
      </c>
      <c r="W84" s="619">
        <v>17.466000000000001</v>
      </c>
      <c r="X84" s="626"/>
      <c r="Y84" s="619"/>
      <c r="Z84" s="626">
        <v>519.98299999999995</v>
      </c>
      <c r="AA84" s="619">
        <v>444.637</v>
      </c>
      <c r="AB84" s="626"/>
      <c r="AC84" s="619"/>
      <c r="AD84" s="626">
        <v>-7.7329999999999997</v>
      </c>
      <c r="AE84" s="619">
        <v>-10.862</v>
      </c>
      <c r="AF84" s="626"/>
      <c r="AG84" s="619"/>
      <c r="AH84" s="626">
        <v>512.53</v>
      </c>
      <c r="AI84" s="619">
        <v>451.24099999999999</v>
      </c>
      <c r="AJ84" s="626"/>
      <c r="AK84" s="619"/>
    </row>
    <row r="85" spans="1:37">
      <c r="A85" s="174"/>
      <c r="B85" s="185" t="s">
        <v>71</v>
      </c>
      <c r="C85" s="610">
        <v>16.335000000000001</v>
      </c>
      <c r="D85" s="623">
        <v>22.827999999999999</v>
      </c>
      <c r="E85" s="610">
        <f t="shared" si="0"/>
        <v>5.4860000000000007</v>
      </c>
      <c r="F85" s="623">
        <f t="shared" si="0"/>
        <v>11.843</v>
      </c>
      <c r="G85" s="610">
        <v>518.70799999999997</v>
      </c>
      <c r="H85" s="623">
        <v>569.49199999999996</v>
      </c>
      <c r="I85" s="610">
        <f t="shared" si="1"/>
        <v>245.05699999999996</v>
      </c>
      <c r="J85" s="623">
        <f t="shared" si="2"/>
        <v>254.57799999999997</v>
      </c>
      <c r="K85" s="610">
        <v>13.27</v>
      </c>
      <c r="L85" s="623">
        <v>18.056000000000001</v>
      </c>
      <c r="M85" s="610">
        <f t="shared" si="5"/>
        <v>6.976</v>
      </c>
      <c r="N85" s="623">
        <f t="shared" si="3"/>
        <v>6.91</v>
      </c>
      <c r="O85" s="610">
        <v>548.31299999999999</v>
      </c>
      <c r="P85" s="623">
        <v>610.37599999999998</v>
      </c>
      <c r="Q85" s="610">
        <f t="shared" si="6"/>
        <v>257.51900000000001</v>
      </c>
      <c r="R85" s="623">
        <f t="shared" si="4"/>
        <v>273.33099999999996</v>
      </c>
      <c r="T85" s="174">
        <v>0</v>
      </c>
      <c r="U85" s="185" t="s">
        <v>71</v>
      </c>
      <c r="V85" s="610">
        <v>10.849</v>
      </c>
      <c r="W85" s="623">
        <v>10.984999999999999</v>
      </c>
      <c r="X85" s="610"/>
      <c r="Y85" s="623"/>
      <c r="Z85" s="610">
        <v>273.65100000000001</v>
      </c>
      <c r="AA85" s="623">
        <v>314.91399999999999</v>
      </c>
      <c r="AB85" s="610"/>
      <c r="AC85" s="623"/>
      <c r="AD85" s="610">
        <v>6.2939999999999996</v>
      </c>
      <c r="AE85" s="623">
        <v>11.146000000000001</v>
      </c>
      <c r="AF85" s="610"/>
      <c r="AG85" s="623"/>
      <c r="AH85" s="610">
        <v>290.79399999999998</v>
      </c>
      <c r="AI85" s="623">
        <v>337.04500000000002</v>
      </c>
      <c r="AJ85" s="610"/>
      <c r="AK85" s="623"/>
    </row>
    <row r="86" spans="1:37">
      <c r="K86" s="179"/>
      <c r="L86" s="179"/>
      <c r="M86" s="179"/>
      <c r="N86" s="179"/>
      <c r="O86" s="179"/>
      <c r="P86" s="179"/>
      <c r="Q86" s="179"/>
      <c r="R86" s="179"/>
      <c r="S86" s="179"/>
      <c r="T86" s="179">
        <v>0</v>
      </c>
      <c r="U86" s="179">
        <v>0</v>
      </c>
      <c r="V86" s="179">
        <v>0</v>
      </c>
      <c r="W86" s="179">
        <v>0</v>
      </c>
      <c r="X86" s="179"/>
      <c r="Y86" s="179"/>
      <c r="Z86" s="179">
        <v>0</v>
      </c>
      <c r="AA86" s="179">
        <v>0</v>
      </c>
      <c r="AB86" s="179"/>
      <c r="AC86" s="179"/>
      <c r="AD86" s="179">
        <v>0</v>
      </c>
      <c r="AE86" s="179">
        <v>0</v>
      </c>
      <c r="AF86" s="179"/>
      <c r="AG86" s="179"/>
      <c r="AH86" s="179">
        <v>0</v>
      </c>
      <c r="AI86" s="179">
        <v>0</v>
      </c>
      <c r="AJ86" s="179"/>
      <c r="AK86" s="179"/>
    </row>
    <row r="87" spans="1:37" s="154" customFormat="1">
      <c r="A87" s="168" t="s">
        <v>427</v>
      </c>
      <c r="B87" s="186"/>
      <c r="C87" s="624">
        <v>-742.47699999999998</v>
      </c>
      <c r="D87" s="618">
        <v>-568.50400000000002</v>
      </c>
      <c r="E87" s="624">
        <f t="shared" ref="E87:E91" si="7">C87-V87</f>
        <v>-396.59299999999996</v>
      </c>
      <c r="F87" s="618">
        <f t="shared" ref="F87:F91" si="8">D87-W87</f>
        <v>-316.13900000000001</v>
      </c>
      <c r="G87" s="624">
        <v>-3260.0610000000001</v>
      </c>
      <c r="H87" s="618">
        <v>-3227.1239999999998</v>
      </c>
      <c r="I87" s="624">
        <f t="shared" ref="I87:I91" si="9">G87-Z87</f>
        <v>-1636.6430000000003</v>
      </c>
      <c r="J87" s="618">
        <f t="shared" ref="J87:J91" si="10">H87-AA87</f>
        <v>-1627.0809999999999</v>
      </c>
      <c r="K87" s="624">
        <v>114.121</v>
      </c>
      <c r="L87" s="618">
        <v>92.563999999999993</v>
      </c>
      <c r="M87" s="624">
        <f t="shared" ref="M87:M91" si="11">K87-AD87</f>
        <v>60.837999999999994</v>
      </c>
      <c r="N87" s="618">
        <f t="shared" ref="N87:N91" si="12">L87-AE87</f>
        <v>49.993999999999993</v>
      </c>
      <c r="O87" s="624">
        <v>-3888.4169999999999</v>
      </c>
      <c r="P87" s="618">
        <v>-3703.0639999999999</v>
      </c>
      <c r="Q87" s="624">
        <f t="shared" ref="Q87:Q91" si="13">O87-AH87</f>
        <v>-1972.3979999999999</v>
      </c>
      <c r="R87" s="618">
        <f t="shared" ref="R87:R91" si="14">P87-AI87</f>
        <v>-1893.2259999999999</v>
      </c>
      <c r="T87" s="168" t="s">
        <v>427</v>
      </c>
      <c r="U87" s="186">
        <v>0</v>
      </c>
      <c r="V87" s="624">
        <v>-345.88400000000001</v>
      </c>
      <c r="W87" s="618">
        <v>-252.36500000000001</v>
      </c>
      <c r="X87" s="624"/>
      <c r="Y87" s="618"/>
      <c r="Z87" s="624">
        <v>-1623.4179999999999</v>
      </c>
      <c r="AA87" s="618">
        <v>-1600.0429999999999</v>
      </c>
      <c r="AB87" s="624"/>
      <c r="AC87" s="618"/>
      <c r="AD87" s="624">
        <v>53.283000000000001</v>
      </c>
      <c r="AE87" s="618">
        <v>42.57</v>
      </c>
      <c r="AF87" s="624"/>
      <c r="AG87" s="618"/>
      <c r="AH87" s="624">
        <v>-1916.019</v>
      </c>
      <c r="AI87" s="618">
        <v>-1809.838</v>
      </c>
      <c r="AJ87" s="624"/>
      <c r="AK87" s="618"/>
    </row>
    <row r="88" spans="1:37">
      <c r="A88" s="174"/>
      <c r="B88" s="190" t="s">
        <v>428</v>
      </c>
      <c r="C88" s="615">
        <v>-539.69799999999998</v>
      </c>
      <c r="D88" s="623">
        <v>-408.19900000000001</v>
      </c>
      <c r="E88" s="615">
        <f t="shared" si="7"/>
        <v>-291.39699999999999</v>
      </c>
      <c r="F88" s="623">
        <f t="shared" si="8"/>
        <v>-230.27600000000001</v>
      </c>
      <c r="G88" s="615">
        <v>-2163.9960000000001</v>
      </c>
      <c r="H88" s="623">
        <v>-2187.5100000000002</v>
      </c>
      <c r="I88" s="615">
        <f t="shared" si="9"/>
        <v>-1087.057</v>
      </c>
      <c r="J88" s="623">
        <f t="shared" si="10"/>
        <v>-1120.1810000000003</v>
      </c>
      <c r="K88" s="615">
        <v>105.47799999999999</v>
      </c>
      <c r="L88" s="623">
        <v>82.397000000000006</v>
      </c>
      <c r="M88" s="615">
        <f t="shared" si="11"/>
        <v>54.516999999999996</v>
      </c>
      <c r="N88" s="623">
        <f t="shared" si="12"/>
        <v>43.844000000000008</v>
      </c>
      <c r="O88" s="615">
        <v>-2598.2159999999999</v>
      </c>
      <c r="P88" s="623">
        <v>-2513.3119999999999</v>
      </c>
      <c r="Q88" s="615">
        <f t="shared" si="13"/>
        <v>-1323.9369999999999</v>
      </c>
      <c r="R88" s="623">
        <f t="shared" si="14"/>
        <v>-1306.6129999999998</v>
      </c>
      <c r="T88" s="174">
        <v>0</v>
      </c>
      <c r="U88" s="190" t="s">
        <v>428</v>
      </c>
      <c r="V88" s="615">
        <v>-248.30099999999999</v>
      </c>
      <c r="W88" s="623">
        <v>-177.923</v>
      </c>
      <c r="X88" s="615"/>
      <c r="Y88" s="623"/>
      <c r="Z88" s="615">
        <v>-1076.9390000000001</v>
      </c>
      <c r="AA88" s="623">
        <v>-1067.329</v>
      </c>
      <c r="AB88" s="615"/>
      <c r="AC88" s="623"/>
      <c r="AD88" s="615">
        <v>50.960999999999999</v>
      </c>
      <c r="AE88" s="623">
        <v>38.552999999999997</v>
      </c>
      <c r="AF88" s="615"/>
      <c r="AG88" s="623"/>
      <c r="AH88" s="615">
        <v>-1274.279</v>
      </c>
      <c r="AI88" s="623">
        <v>-1206.6990000000001</v>
      </c>
      <c r="AJ88" s="615"/>
      <c r="AK88" s="623"/>
    </row>
    <row r="89" spans="1:37">
      <c r="A89" s="174"/>
      <c r="B89" s="190" t="s">
        <v>429</v>
      </c>
      <c r="C89" s="615">
        <v>-38.392000000000003</v>
      </c>
      <c r="D89" s="623">
        <v>-25.876999999999999</v>
      </c>
      <c r="E89" s="615">
        <f t="shared" si="7"/>
        <v>-17.952000000000002</v>
      </c>
      <c r="F89" s="623">
        <f t="shared" si="8"/>
        <v>-15.952999999999999</v>
      </c>
      <c r="G89" s="615">
        <v>0</v>
      </c>
      <c r="H89" s="623">
        <v>0</v>
      </c>
      <c r="I89" s="615">
        <f t="shared" si="9"/>
        <v>0</v>
      </c>
      <c r="J89" s="623">
        <f t="shared" si="10"/>
        <v>0</v>
      </c>
      <c r="K89" s="615">
        <v>0</v>
      </c>
      <c r="L89" s="623">
        <v>0</v>
      </c>
      <c r="M89" s="615">
        <f t="shared" si="11"/>
        <v>0</v>
      </c>
      <c r="N89" s="623">
        <f t="shared" si="12"/>
        <v>0</v>
      </c>
      <c r="O89" s="615">
        <v>-38.392000000000003</v>
      </c>
      <c r="P89" s="623">
        <v>-25.876999999999999</v>
      </c>
      <c r="Q89" s="615">
        <f t="shared" si="13"/>
        <v>-17.952000000000002</v>
      </c>
      <c r="R89" s="623">
        <f t="shared" si="14"/>
        <v>-15.952999999999999</v>
      </c>
      <c r="T89" s="174">
        <v>0</v>
      </c>
      <c r="U89" s="190" t="s">
        <v>429</v>
      </c>
      <c r="V89" s="615">
        <v>-20.440000000000001</v>
      </c>
      <c r="W89" s="623">
        <v>-9.9239999999999995</v>
      </c>
      <c r="X89" s="615"/>
      <c r="Y89" s="623"/>
      <c r="Z89" s="615">
        <v>0</v>
      </c>
      <c r="AA89" s="623">
        <v>0</v>
      </c>
      <c r="AB89" s="615"/>
      <c r="AC89" s="623"/>
      <c r="AD89" s="615">
        <v>0</v>
      </c>
      <c r="AE89" s="623">
        <v>0</v>
      </c>
      <c r="AF89" s="615"/>
      <c r="AG89" s="623"/>
      <c r="AH89" s="615">
        <v>-20.440000000000001</v>
      </c>
      <c r="AI89" s="623">
        <v>-9.9239999999999995</v>
      </c>
      <c r="AJ89" s="615"/>
      <c r="AK89" s="623"/>
    </row>
    <row r="90" spans="1:37">
      <c r="A90" s="174"/>
      <c r="B90" s="190" t="s">
        <v>75</v>
      </c>
      <c r="C90" s="615">
        <v>-129.65299999999999</v>
      </c>
      <c r="D90" s="623">
        <v>-105.613</v>
      </c>
      <c r="E90" s="615">
        <f t="shared" si="7"/>
        <v>-63.597999999999985</v>
      </c>
      <c r="F90" s="623">
        <f t="shared" si="8"/>
        <v>-54.518000000000001</v>
      </c>
      <c r="G90" s="615">
        <v>-569.24400000000003</v>
      </c>
      <c r="H90" s="623">
        <v>-469.452</v>
      </c>
      <c r="I90" s="615">
        <f t="shared" si="9"/>
        <v>-282.09300000000002</v>
      </c>
      <c r="J90" s="623">
        <f t="shared" si="10"/>
        <v>-244.02799999999999</v>
      </c>
      <c r="K90" s="615">
        <v>27.004999999999999</v>
      </c>
      <c r="L90" s="623">
        <v>25.902000000000001</v>
      </c>
      <c r="M90" s="615">
        <f t="shared" si="11"/>
        <v>13.026999999999999</v>
      </c>
      <c r="N90" s="623">
        <f t="shared" si="12"/>
        <v>13.123000000000001</v>
      </c>
      <c r="O90" s="615">
        <v>-671.89200000000005</v>
      </c>
      <c r="P90" s="623">
        <v>-549.16300000000001</v>
      </c>
      <c r="Q90" s="615">
        <f t="shared" si="13"/>
        <v>-332.66400000000004</v>
      </c>
      <c r="R90" s="623">
        <f t="shared" si="14"/>
        <v>-285.423</v>
      </c>
      <c r="T90" s="174">
        <v>0</v>
      </c>
      <c r="U90" s="190" t="s">
        <v>75</v>
      </c>
      <c r="V90" s="615">
        <v>-66.055000000000007</v>
      </c>
      <c r="W90" s="623">
        <v>-51.094999999999999</v>
      </c>
      <c r="X90" s="615"/>
      <c r="Y90" s="623"/>
      <c r="Z90" s="615">
        <v>-287.15100000000001</v>
      </c>
      <c r="AA90" s="623">
        <v>-225.42400000000001</v>
      </c>
      <c r="AB90" s="615"/>
      <c r="AC90" s="623"/>
      <c r="AD90" s="615">
        <v>13.978</v>
      </c>
      <c r="AE90" s="623">
        <v>12.779</v>
      </c>
      <c r="AF90" s="615"/>
      <c r="AG90" s="623"/>
      <c r="AH90" s="615">
        <v>-339.22800000000001</v>
      </c>
      <c r="AI90" s="623">
        <v>-263.74</v>
      </c>
      <c r="AJ90" s="615"/>
      <c r="AK90" s="623"/>
    </row>
    <row r="91" spans="1:37">
      <c r="A91" s="174"/>
      <c r="B91" s="190" t="s">
        <v>430</v>
      </c>
      <c r="C91" s="615">
        <v>-34.734000000000002</v>
      </c>
      <c r="D91" s="623">
        <v>-28.815000000000001</v>
      </c>
      <c r="E91" s="615">
        <f t="shared" si="7"/>
        <v>-23.646000000000001</v>
      </c>
      <c r="F91" s="623">
        <f t="shared" si="8"/>
        <v>-15.392000000000001</v>
      </c>
      <c r="G91" s="615">
        <v>-526.82100000000003</v>
      </c>
      <c r="H91" s="623">
        <v>-570.16200000000003</v>
      </c>
      <c r="I91" s="615">
        <f t="shared" si="9"/>
        <v>-267.49300000000005</v>
      </c>
      <c r="J91" s="623">
        <f t="shared" si="10"/>
        <v>-262.87200000000001</v>
      </c>
      <c r="K91" s="615">
        <v>-18.361999999999998</v>
      </c>
      <c r="L91" s="623">
        <v>-15.734999999999999</v>
      </c>
      <c r="M91" s="615">
        <f t="shared" si="11"/>
        <v>-6.7059999999999977</v>
      </c>
      <c r="N91" s="623">
        <f t="shared" si="12"/>
        <v>-6.972999999999999</v>
      </c>
      <c r="O91" s="615">
        <v>-579.91700000000003</v>
      </c>
      <c r="P91" s="623">
        <v>-614.71199999999999</v>
      </c>
      <c r="Q91" s="615">
        <f t="shared" si="13"/>
        <v>-297.84500000000003</v>
      </c>
      <c r="R91" s="623">
        <f t="shared" si="14"/>
        <v>-285.23699999999997</v>
      </c>
      <c r="T91" s="174">
        <v>0</v>
      </c>
      <c r="U91" s="190" t="s">
        <v>430</v>
      </c>
      <c r="V91" s="615">
        <v>-11.087999999999999</v>
      </c>
      <c r="W91" s="623">
        <v>-13.423</v>
      </c>
      <c r="X91" s="615"/>
      <c r="Y91" s="623"/>
      <c r="Z91" s="615">
        <v>-259.32799999999997</v>
      </c>
      <c r="AA91" s="623">
        <v>-307.29000000000002</v>
      </c>
      <c r="AB91" s="615"/>
      <c r="AC91" s="623"/>
      <c r="AD91" s="615">
        <v>-11.656000000000001</v>
      </c>
      <c r="AE91" s="623">
        <v>-8.7620000000000005</v>
      </c>
      <c r="AF91" s="615"/>
      <c r="AG91" s="623"/>
      <c r="AH91" s="615">
        <v>-282.072</v>
      </c>
      <c r="AI91" s="623">
        <v>-329.47500000000002</v>
      </c>
      <c r="AJ91" s="615"/>
      <c r="AK91" s="623"/>
    </row>
    <row r="92" spans="1:37">
      <c r="K92" s="179"/>
      <c r="L92" s="179"/>
      <c r="M92" s="179"/>
      <c r="N92" s="179"/>
      <c r="O92" s="179"/>
      <c r="P92" s="179"/>
      <c r="Q92" s="179"/>
      <c r="R92" s="179"/>
      <c r="S92" s="179"/>
      <c r="T92" s="179">
        <v>0</v>
      </c>
      <c r="U92" s="179">
        <v>0</v>
      </c>
      <c r="V92" s="179">
        <v>0</v>
      </c>
      <c r="W92" s="179">
        <v>0</v>
      </c>
      <c r="X92" s="179"/>
      <c r="Y92" s="179"/>
      <c r="Z92" s="179">
        <v>0</v>
      </c>
      <c r="AA92" s="179">
        <v>0</v>
      </c>
      <c r="AB92" s="179"/>
      <c r="AC92" s="179"/>
      <c r="AD92" s="179">
        <v>0</v>
      </c>
      <c r="AE92" s="179">
        <v>0</v>
      </c>
      <c r="AF92" s="179"/>
      <c r="AG92" s="179"/>
      <c r="AH92" s="179">
        <v>0</v>
      </c>
      <c r="AI92" s="179">
        <v>0</v>
      </c>
      <c r="AJ92" s="179"/>
      <c r="AK92" s="179"/>
    </row>
    <row r="93" spans="1:37" s="154" customFormat="1">
      <c r="A93" s="168" t="s">
        <v>431</v>
      </c>
      <c r="B93" s="186"/>
      <c r="C93" s="609">
        <v>919.30700000000002</v>
      </c>
      <c r="D93" s="627">
        <v>930.89499999999998</v>
      </c>
      <c r="E93" s="609">
        <f t="shared" ref="E93" si="15">C93-V93</f>
        <v>451.91900000000004</v>
      </c>
      <c r="F93" s="627">
        <f t="shared" ref="F93" si="16">D93-W93</f>
        <v>449.47199999999998</v>
      </c>
      <c r="G93" s="609">
        <v>1928.3230000000001</v>
      </c>
      <c r="H93" s="627">
        <v>1722.0050000000001</v>
      </c>
      <c r="I93" s="609">
        <f t="shared" ref="I93" si="17">G93-Z93</f>
        <v>942.71400000000006</v>
      </c>
      <c r="J93" s="627">
        <f t="shared" ref="J93" si="18">H93-AA93</f>
        <v>878.19500000000016</v>
      </c>
      <c r="K93" s="609">
        <v>12.72</v>
      </c>
      <c r="L93" s="627">
        <v>14.375</v>
      </c>
      <c r="M93" s="609">
        <f t="shared" ref="M93" si="19">K93-AD93</f>
        <v>8.5990000000000002</v>
      </c>
      <c r="N93" s="627">
        <f t="shared" ref="N93" si="20">L93-AE93</f>
        <v>9.5419999999999998</v>
      </c>
      <c r="O93" s="609">
        <v>2860.35</v>
      </c>
      <c r="P93" s="627">
        <v>2667.2750000000001</v>
      </c>
      <c r="Q93" s="609">
        <f t="shared" ref="Q93" si="21">O93-AH93</f>
        <v>1403.232</v>
      </c>
      <c r="R93" s="627">
        <f t="shared" ref="R93" si="22">P93-AI93</f>
        <v>1337.2090000000001</v>
      </c>
      <c r="T93" s="168" t="s">
        <v>431</v>
      </c>
      <c r="U93" s="186">
        <v>0</v>
      </c>
      <c r="V93" s="609">
        <v>467.38799999999998</v>
      </c>
      <c r="W93" s="627">
        <v>481.423</v>
      </c>
      <c r="X93" s="609"/>
      <c r="Y93" s="627"/>
      <c r="Z93" s="609">
        <v>985.60900000000004</v>
      </c>
      <c r="AA93" s="627">
        <v>843.81</v>
      </c>
      <c r="AB93" s="609"/>
      <c r="AC93" s="627"/>
      <c r="AD93" s="609">
        <v>4.1210000000000004</v>
      </c>
      <c r="AE93" s="627">
        <v>4.8330000000000002</v>
      </c>
      <c r="AF93" s="609"/>
      <c r="AG93" s="627"/>
      <c r="AH93" s="609">
        <v>1457.1179999999999</v>
      </c>
      <c r="AI93" s="627">
        <v>1330.066</v>
      </c>
      <c r="AJ93" s="609"/>
      <c r="AK93" s="627"/>
    </row>
    <row r="94" spans="1:37">
      <c r="K94" s="179"/>
      <c r="L94" s="179"/>
      <c r="M94" s="179"/>
      <c r="N94" s="179"/>
      <c r="O94" s="179"/>
      <c r="P94" s="179"/>
      <c r="Q94" s="179"/>
      <c r="R94" s="179"/>
      <c r="S94" s="179"/>
      <c r="T94" s="179">
        <v>0</v>
      </c>
      <c r="U94" s="179">
        <v>0</v>
      </c>
      <c r="V94" s="179">
        <v>0</v>
      </c>
      <c r="W94" s="179">
        <v>0</v>
      </c>
      <c r="X94" s="179"/>
      <c r="Y94" s="179"/>
      <c r="Z94" s="179">
        <v>0</v>
      </c>
      <c r="AA94" s="179">
        <v>0</v>
      </c>
      <c r="AB94" s="179"/>
      <c r="AC94" s="179"/>
      <c r="AD94" s="179">
        <v>0</v>
      </c>
      <c r="AE94" s="179">
        <v>0</v>
      </c>
      <c r="AF94" s="179"/>
      <c r="AG94" s="179"/>
      <c r="AH94" s="179">
        <v>0</v>
      </c>
      <c r="AI94" s="179">
        <v>0</v>
      </c>
      <c r="AJ94" s="179"/>
      <c r="AK94" s="179"/>
    </row>
    <row r="95" spans="1:37">
      <c r="A95" s="170"/>
      <c r="B95" s="185" t="s">
        <v>432</v>
      </c>
      <c r="C95" s="610">
        <v>4.8949999999999996</v>
      </c>
      <c r="D95" s="623">
        <v>5.3120000000000003</v>
      </c>
      <c r="E95" s="610">
        <f t="shared" ref="E95:E97" si="23">C95-V95</f>
        <v>2.5159999999999996</v>
      </c>
      <c r="F95" s="623">
        <f t="shared" ref="F95:F97" si="24">D95-W95</f>
        <v>2.4490000000000003</v>
      </c>
      <c r="G95" s="610">
        <v>76.706999999999994</v>
      </c>
      <c r="H95" s="623">
        <v>77.132999999999996</v>
      </c>
      <c r="I95" s="610">
        <f t="shared" ref="I95:I97" si="25">G95-Z95</f>
        <v>38.230999999999995</v>
      </c>
      <c r="J95" s="623">
        <f t="shared" ref="J95:J97" si="26">H95-AA95</f>
        <v>39.764999999999993</v>
      </c>
      <c r="K95" s="610">
        <v>3.4969999999999999</v>
      </c>
      <c r="L95" s="623">
        <v>6.806</v>
      </c>
      <c r="M95" s="610">
        <f t="shared" ref="M95:M97" si="27">K95-AD95</f>
        <v>1.7549999999999999</v>
      </c>
      <c r="N95" s="623">
        <f t="shared" ref="N95:N97" si="28">L95-AE95</f>
        <v>3.8959999999999999</v>
      </c>
      <c r="O95" s="610">
        <v>85.099000000000004</v>
      </c>
      <c r="P95" s="623">
        <v>89.251000000000005</v>
      </c>
      <c r="Q95" s="610">
        <f t="shared" ref="Q95:Q97" si="29">O95-AH95</f>
        <v>42.502000000000002</v>
      </c>
      <c r="R95" s="623">
        <f t="shared" ref="R95:R97" si="30">P95-AI95</f>
        <v>46.110000000000007</v>
      </c>
      <c r="T95" s="170">
        <v>0</v>
      </c>
      <c r="U95" s="185" t="s">
        <v>432</v>
      </c>
      <c r="V95" s="610">
        <v>2.379</v>
      </c>
      <c r="W95" s="623">
        <v>2.863</v>
      </c>
      <c r="X95" s="610"/>
      <c r="Y95" s="623"/>
      <c r="Z95" s="610">
        <v>38.475999999999999</v>
      </c>
      <c r="AA95" s="623">
        <v>37.368000000000002</v>
      </c>
      <c r="AB95" s="610"/>
      <c r="AC95" s="623"/>
      <c r="AD95" s="610">
        <v>1.742</v>
      </c>
      <c r="AE95" s="623">
        <v>2.91</v>
      </c>
      <c r="AF95" s="610"/>
      <c r="AG95" s="623"/>
      <c r="AH95" s="610">
        <v>42.597000000000001</v>
      </c>
      <c r="AI95" s="623">
        <v>43.140999999999998</v>
      </c>
      <c r="AJ95" s="610"/>
      <c r="AK95" s="623"/>
    </row>
    <row r="96" spans="1:37">
      <c r="A96" s="170"/>
      <c r="B96" s="185" t="s">
        <v>433</v>
      </c>
      <c r="C96" s="615">
        <v>-45.209000000000003</v>
      </c>
      <c r="D96" s="623">
        <v>-48.28</v>
      </c>
      <c r="E96" s="615">
        <f t="shared" si="23"/>
        <v>-22.436000000000003</v>
      </c>
      <c r="F96" s="623">
        <f t="shared" si="24"/>
        <v>-21.247</v>
      </c>
      <c r="G96" s="615">
        <v>-257.24200000000002</v>
      </c>
      <c r="H96" s="623">
        <v>-258.55500000000001</v>
      </c>
      <c r="I96" s="615">
        <f t="shared" si="25"/>
        <v>-132.57800000000003</v>
      </c>
      <c r="J96" s="623">
        <f t="shared" si="26"/>
        <v>-138.08800000000002</v>
      </c>
      <c r="K96" s="615">
        <v>-28.285</v>
      </c>
      <c r="L96" s="623">
        <v>-35.524000000000001</v>
      </c>
      <c r="M96" s="615">
        <f t="shared" si="27"/>
        <v>-13.569000000000001</v>
      </c>
      <c r="N96" s="623">
        <f t="shared" si="28"/>
        <v>-19.942</v>
      </c>
      <c r="O96" s="615">
        <v>-330.73599999999999</v>
      </c>
      <c r="P96" s="623">
        <v>-342.35899999999998</v>
      </c>
      <c r="Q96" s="615">
        <f t="shared" si="29"/>
        <v>-168.583</v>
      </c>
      <c r="R96" s="623">
        <f t="shared" si="30"/>
        <v>-179.27699999999999</v>
      </c>
      <c r="T96" s="170">
        <v>0</v>
      </c>
      <c r="U96" s="185" t="s">
        <v>433</v>
      </c>
      <c r="V96" s="615">
        <v>-22.773</v>
      </c>
      <c r="W96" s="623">
        <v>-27.033000000000001</v>
      </c>
      <c r="X96" s="615"/>
      <c r="Y96" s="623"/>
      <c r="Z96" s="615">
        <v>-124.664</v>
      </c>
      <c r="AA96" s="623">
        <v>-120.467</v>
      </c>
      <c r="AB96" s="615"/>
      <c r="AC96" s="623"/>
      <c r="AD96" s="615">
        <v>-14.715999999999999</v>
      </c>
      <c r="AE96" s="623">
        <v>-15.582000000000001</v>
      </c>
      <c r="AF96" s="615"/>
      <c r="AG96" s="623"/>
      <c r="AH96" s="615">
        <v>-162.15299999999999</v>
      </c>
      <c r="AI96" s="623">
        <v>-163.08199999999999</v>
      </c>
      <c r="AJ96" s="615"/>
      <c r="AK96" s="623"/>
    </row>
    <row r="97" spans="1:37">
      <c r="A97" s="170"/>
      <c r="B97" s="185" t="s">
        <v>434</v>
      </c>
      <c r="C97" s="615">
        <v>-113.876</v>
      </c>
      <c r="D97" s="623">
        <v>-96.844999999999999</v>
      </c>
      <c r="E97" s="615">
        <f t="shared" si="23"/>
        <v>-58.482000000000006</v>
      </c>
      <c r="F97" s="623">
        <f t="shared" si="24"/>
        <v>-40.351999999999997</v>
      </c>
      <c r="G97" s="615">
        <v>-401.37400000000002</v>
      </c>
      <c r="H97" s="623">
        <v>-369.78100000000001</v>
      </c>
      <c r="I97" s="615">
        <f t="shared" si="25"/>
        <v>-211.21200000000002</v>
      </c>
      <c r="J97" s="623">
        <f t="shared" si="26"/>
        <v>-187.905</v>
      </c>
      <c r="K97" s="615">
        <v>-27.603000000000002</v>
      </c>
      <c r="L97" s="623">
        <v>-48.046999999999997</v>
      </c>
      <c r="M97" s="615">
        <f t="shared" si="27"/>
        <v>-12.622000000000002</v>
      </c>
      <c r="N97" s="623">
        <f t="shared" si="28"/>
        <v>-21.069999999999997</v>
      </c>
      <c r="O97" s="615">
        <v>-542.85299999999995</v>
      </c>
      <c r="P97" s="623">
        <v>-514.673</v>
      </c>
      <c r="Q97" s="615">
        <f t="shared" si="29"/>
        <v>-282.31599999999997</v>
      </c>
      <c r="R97" s="623">
        <f t="shared" si="30"/>
        <v>-249.327</v>
      </c>
      <c r="T97" s="170">
        <v>0</v>
      </c>
      <c r="U97" s="185" t="s">
        <v>434</v>
      </c>
      <c r="V97" s="615">
        <v>-55.393999999999998</v>
      </c>
      <c r="W97" s="623">
        <v>-56.493000000000002</v>
      </c>
      <c r="X97" s="615"/>
      <c r="Y97" s="623"/>
      <c r="Z97" s="615">
        <v>-190.16200000000001</v>
      </c>
      <c r="AA97" s="623">
        <v>-181.876</v>
      </c>
      <c r="AB97" s="615"/>
      <c r="AC97" s="623"/>
      <c r="AD97" s="615">
        <v>-14.981</v>
      </c>
      <c r="AE97" s="623">
        <v>-26.977</v>
      </c>
      <c r="AF97" s="615"/>
      <c r="AG97" s="623"/>
      <c r="AH97" s="615">
        <v>-260.53699999999998</v>
      </c>
      <c r="AI97" s="623">
        <v>-265.346</v>
      </c>
      <c r="AJ97" s="615"/>
      <c r="AK97" s="623"/>
    </row>
    <row r="98" spans="1:37">
      <c r="K98" s="179"/>
      <c r="L98" s="179"/>
      <c r="M98" s="179"/>
      <c r="N98" s="179"/>
      <c r="O98" s="179"/>
      <c r="P98" s="179"/>
      <c r="Q98" s="179"/>
      <c r="R98" s="179"/>
      <c r="S98" s="179"/>
      <c r="T98" s="179">
        <v>0</v>
      </c>
      <c r="U98" s="179">
        <v>0</v>
      </c>
      <c r="V98" s="179">
        <v>0</v>
      </c>
      <c r="W98" s="179">
        <v>0</v>
      </c>
      <c r="X98" s="179"/>
      <c r="Y98" s="179"/>
      <c r="Z98" s="179">
        <v>0</v>
      </c>
      <c r="AA98" s="179">
        <v>0</v>
      </c>
      <c r="AB98" s="179"/>
      <c r="AC98" s="179"/>
      <c r="AD98" s="179">
        <v>0</v>
      </c>
      <c r="AE98" s="179">
        <v>0</v>
      </c>
      <c r="AF98" s="179"/>
      <c r="AG98" s="179"/>
      <c r="AH98" s="179">
        <v>0</v>
      </c>
      <c r="AI98" s="179">
        <v>0</v>
      </c>
      <c r="AJ98" s="179"/>
      <c r="AK98" s="179"/>
    </row>
    <row r="99" spans="1:37" s="154" customFormat="1">
      <c r="A99" s="168" t="s">
        <v>435</v>
      </c>
      <c r="B99" s="186"/>
      <c r="C99" s="609">
        <v>765.11699999999996</v>
      </c>
      <c r="D99" s="627">
        <v>791.08199999999999</v>
      </c>
      <c r="E99" s="609">
        <f t="shared" ref="E99" si="31">C99-V99</f>
        <v>373.51699999999994</v>
      </c>
      <c r="F99" s="627">
        <f t="shared" ref="F99" si="32">D99-W99</f>
        <v>390.322</v>
      </c>
      <c r="G99" s="609">
        <v>1346.414</v>
      </c>
      <c r="H99" s="627">
        <v>1170.8019999999999</v>
      </c>
      <c r="I99" s="609">
        <f t="shared" ref="I99" si="33">G99-Z99</f>
        <v>637.15499999999997</v>
      </c>
      <c r="J99" s="627">
        <f t="shared" ref="J99" si="34">H99-AA99</f>
        <v>591.96699999999987</v>
      </c>
      <c r="K99" s="609">
        <v>-39.670999999999999</v>
      </c>
      <c r="L99" s="627">
        <v>-62.39</v>
      </c>
      <c r="M99" s="609">
        <f t="shared" ref="M99" si="35">K99-AD99</f>
        <v>-15.837</v>
      </c>
      <c r="N99" s="627">
        <f t="shared" ref="N99" si="36">L99-AE99</f>
        <v>-27.573999999999998</v>
      </c>
      <c r="O99" s="609">
        <v>2071.86</v>
      </c>
      <c r="P99" s="627">
        <v>1899.4939999999999</v>
      </c>
      <c r="Q99" s="609">
        <f t="shared" ref="Q99" si="37">O99-AH99</f>
        <v>994.83500000000004</v>
      </c>
      <c r="R99" s="627">
        <f t="shared" ref="R99" si="38">P99-AI99</f>
        <v>954.71499999999992</v>
      </c>
      <c r="T99" s="168" t="s">
        <v>435</v>
      </c>
      <c r="U99" s="186">
        <v>0</v>
      </c>
      <c r="V99" s="609">
        <v>391.6</v>
      </c>
      <c r="W99" s="627">
        <v>400.76</v>
      </c>
      <c r="X99" s="609"/>
      <c r="Y99" s="627"/>
      <c r="Z99" s="609">
        <v>709.25900000000001</v>
      </c>
      <c r="AA99" s="627">
        <v>578.83500000000004</v>
      </c>
      <c r="AB99" s="609"/>
      <c r="AC99" s="627"/>
      <c r="AD99" s="609">
        <v>-23.834</v>
      </c>
      <c r="AE99" s="627">
        <v>-34.816000000000003</v>
      </c>
      <c r="AF99" s="609"/>
      <c r="AG99" s="627"/>
      <c r="AH99" s="609">
        <v>1077.0250000000001</v>
      </c>
      <c r="AI99" s="627">
        <v>944.779</v>
      </c>
      <c r="AJ99" s="609"/>
      <c r="AK99" s="627"/>
    </row>
    <row r="100" spans="1:37">
      <c r="K100" s="179"/>
      <c r="L100" s="179"/>
      <c r="M100" s="179"/>
      <c r="N100" s="179"/>
      <c r="O100" s="179"/>
      <c r="P100" s="179"/>
      <c r="Q100" s="179"/>
      <c r="R100" s="179"/>
      <c r="S100" s="179"/>
      <c r="T100" s="179">
        <v>0</v>
      </c>
      <c r="U100" s="179">
        <v>0</v>
      </c>
      <c r="V100" s="179">
        <v>0</v>
      </c>
      <c r="W100" s="179">
        <v>0</v>
      </c>
      <c r="X100" s="179"/>
      <c r="Y100" s="179"/>
      <c r="Z100" s="179">
        <v>0</v>
      </c>
      <c r="AA100" s="179">
        <v>0</v>
      </c>
      <c r="AB100" s="179"/>
      <c r="AC100" s="179"/>
      <c r="AD100" s="179">
        <v>0</v>
      </c>
      <c r="AE100" s="179">
        <v>0</v>
      </c>
      <c r="AF100" s="179"/>
      <c r="AG100" s="179"/>
      <c r="AH100" s="179">
        <v>0</v>
      </c>
      <c r="AI100" s="179">
        <v>0</v>
      </c>
      <c r="AJ100" s="179"/>
      <c r="AK100" s="179"/>
    </row>
    <row r="101" spans="1:37">
      <c r="A101" s="174"/>
      <c r="B101" s="185" t="s">
        <v>436</v>
      </c>
      <c r="C101" s="615">
        <v>-156.251</v>
      </c>
      <c r="D101" s="619">
        <v>-151.572</v>
      </c>
      <c r="E101" s="615">
        <f t="shared" ref="E101:E103" si="39">C101-V101</f>
        <v>-79.353999999999999</v>
      </c>
      <c r="F101" s="619">
        <f t="shared" ref="F101:F103" si="40">D101-W101</f>
        <v>-85.838000000000008</v>
      </c>
      <c r="G101" s="615">
        <v>-390.78800000000001</v>
      </c>
      <c r="H101" s="619">
        <v>-327.262</v>
      </c>
      <c r="I101" s="615">
        <f t="shared" ref="I101:I103" si="41">G101-Z101</f>
        <v>-203.08800000000002</v>
      </c>
      <c r="J101" s="619">
        <f t="shared" ref="J101:J103" si="42">H101-AA101</f>
        <v>-173.42699999999999</v>
      </c>
      <c r="K101" s="615">
        <v>-12.346</v>
      </c>
      <c r="L101" s="619">
        <v>-5.6740000000000004</v>
      </c>
      <c r="M101" s="615">
        <f t="shared" ref="M101:M103" si="43">K101-AD101</f>
        <v>-6.1610000000000005</v>
      </c>
      <c r="N101" s="619">
        <f t="shared" ref="N101:N103" si="44">L101-AE101</f>
        <v>-2.9460000000000002</v>
      </c>
      <c r="O101" s="615">
        <v>-559.38499999999999</v>
      </c>
      <c r="P101" s="619">
        <v>-484.50799999999998</v>
      </c>
      <c r="Q101" s="615">
        <f t="shared" ref="Q101:Q103" si="45">O101-AH101</f>
        <v>-288.60300000000001</v>
      </c>
      <c r="R101" s="619">
        <f t="shared" ref="R101:R103" si="46">P101-AI101</f>
        <v>-262.21100000000001</v>
      </c>
      <c r="T101" s="174">
        <v>0</v>
      </c>
      <c r="U101" s="185" t="s">
        <v>436</v>
      </c>
      <c r="V101" s="615">
        <v>-76.897000000000006</v>
      </c>
      <c r="W101" s="619">
        <v>-65.733999999999995</v>
      </c>
      <c r="X101" s="615"/>
      <c r="Y101" s="619"/>
      <c r="Z101" s="615">
        <v>-187.7</v>
      </c>
      <c r="AA101" s="619">
        <v>-153.83500000000001</v>
      </c>
      <c r="AB101" s="615"/>
      <c r="AC101" s="619"/>
      <c r="AD101" s="615">
        <v>-6.1849999999999996</v>
      </c>
      <c r="AE101" s="619">
        <v>-2.7280000000000002</v>
      </c>
      <c r="AF101" s="615"/>
      <c r="AG101" s="619"/>
      <c r="AH101" s="615">
        <v>-270.78199999999998</v>
      </c>
      <c r="AI101" s="619">
        <v>-222.297</v>
      </c>
      <c r="AJ101" s="615"/>
      <c r="AK101" s="619"/>
    </row>
    <row r="102" spans="1:37">
      <c r="A102" s="174"/>
      <c r="B102" s="185" t="s">
        <v>437</v>
      </c>
      <c r="C102" s="615">
        <v>-5.1689999999999996</v>
      </c>
      <c r="D102" s="619">
        <v>0</v>
      </c>
      <c r="E102" s="615">
        <f t="shared" si="39"/>
        <v>6.1000000000000831E-2</v>
      </c>
      <c r="F102" s="619">
        <f t="shared" si="40"/>
        <v>0</v>
      </c>
      <c r="G102" s="615">
        <v>0</v>
      </c>
      <c r="H102" s="619">
        <v>0</v>
      </c>
      <c r="I102" s="615">
        <f t="shared" si="41"/>
        <v>0</v>
      </c>
      <c r="J102" s="619">
        <f t="shared" si="42"/>
        <v>0</v>
      </c>
      <c r="K102" s="615">
        <v>0</v>
      </c>
      <c r="L102" s="619">
        <v>-5.891</v>
      </c>
      <c r="M102" s="615">
        <f t="shared" si="43"/>
        <v>0</v>
      </c>
      <c r="N102" s="619">
        <f t="shared" si="44"/>
        <v>-5.891</v>
      </c>
      <c r="O102" s="615">
        <v>-5.1689999999999996</v>
      </c>
      <c r="P102" s="619">
        <v>-5.891</v>
      </c>
      <c r="Q102" s="615">
        <f t="shared" si="45"/>
        <v>6.1000000000000831E-2</v>
      </c>
      <c r="R102" s="619">
        <f t="shared" si="46"/>
        <v>-5.891</v>
      </c>
      <c r="T102" s="174">
        <v>0</v>
      </c>
      <c r="U102" s="185" t="s">
        <v>437</v>
      </c>
      <c r="V102" s="615">
        <v>-5.23</v>
      </c>
      <c r="W102" s="619">
        <v>0</v>
      </c>
      <c r="X102" s="615"/>
      <c r="Y102" s="619"/>
      <c r="Z102" s="615">
        <v>0</v>
      </c>
      <c r="AA102" s="619">
        <v>0</v>
      </c>
      <c r="AB102" s="615"/>
      <c r="AC102" s="619"/>
      <c r="AD102" s="615">
        <v>0</v>
      </c>
      <c r="AE102" s="619">
        <v>0</v>
      </c>
      <c r="AF102" s="615"/>
      <c r="AG102" s="619"/>
      <c r="AH102" s="615">
        <v>-5.23</v>
      </c>
      <c r="AI102" s="619">
        <v>0</v>
      </c>
      <c r="AJ102" s="615"/>
      <c r="AK102" s="619"/>
    </row>
    <row r="103" spans="1:37" ht="25.5">
      <c r="A103" s="174"/>
      <c r="B103" s="187" t="s">
        <v>438</v>
      </c>
      <c r="C103" s="615">
        <v>-2.2269999999999999</v>
      </c>
      <c r="D103" s="619">
        <v>-0.80800000000000005</v>
      </c>
      <c r="E103" s="615">
        <f t="shared" si="39"/>
        <v>-2.052</v>
      </c>
      <c r="F103" s="619">
        <f t="shared" si="40"/>
        <v>-2.0750000000000002</v>
      </c>
      <c r="G103" s="615">
        <v>-134.01900000000001</v>
      </c>
      <c r="H103" s="619">
        <v>-123.91200000000001</v>
      </c>
      <c r="I103" s="615">
        <f t="shared" si="41"/>
        <v>-62.794000000000011</v>
      </c>
      <c r="J103" s="619">
        <f t="shared" si="42"/>
        <v>-58.115000000000009</v>
      </c>
      <c r="K103" s="615">
        <v>-4.2000000000000003E-2</v>
      </c>
      <c r="L103" s="619">
        <v>0.19800000000000001</v>
      </c>
      <c r="M103" s="615">
        <f t="shared" si="43"/>
        <v>-0.22800000000000001</v>
      </c>
      <c r="N103" s="619">
        <f t="shared" si="44"/>
        <v>0.17900000000000002</v>
      </c>
      <c r="O103" s="615">
        <v>-136.28800000000001</v>
      </c>
      <c r="P103" s="619">
        <v>-124.52200000000001</v>
      </c>
      <c r="Q103" s="615">
        <f t="shared" si="45"/>
        <v>-65.074000000000012</v>
      </c>
      <c r="R103" s="619">
        <f t="shared" si="46"/>
        <v>-60.01100000000001</v>
      </c>
      <c r="T103" s="174">
        <v>0</v>
      </c>
      <c r="U103" s="187" t="s">
        <v>438</v>
      </c>
      <c r="V103" s="615">
        <v>-0.17499999999999999</v>
      </c>
      <c r="W103" s="619">
        <v>1.2669999999999999</v>
      </c>
      <c r="X103" s="615"/>
      <c r="Y103" s="619"/>
      <c r="Z103" s="615">
        <v>-71.224999999999994</v>
      </c>
      <c r="AA103" s="619">
        <v>-65.796999999999997</v>
      </c>
      <c r="AB103" s="615"/>
      <c r="AC103" s="619"/>
      <c r="AD103" s="615">
        <v>0.186</v>
      </c>
      <c r="AE103" s="619">
        <v>1.9E-2</v>
      </c>
      <c r="AF103" s="615"/>
      <c r="AG103" s="619"/>
      <c r="AH103" s="615">
        <v>-71.213999999999999</v>
      </c>
      <c r="AI103" s="619">
        <v>-64.510999999999996</v>
      </c>
      <c r="AJ103" s="615"/>
      <c r="AK103" s="619"/>
    </row>
    <row r="104" spans="1:37">
      <c r="K104" s="179"/>
      <c r="L104" s="179"/>
      <c r="M104" s="179"/>
      <c r="N104" s="179"/>
      <c r="O104" s="179"/>
      <c r="P104" s="179"/>
      <c r="Q104" s="179"/>
      <c r="R104" s="179"/>
      <c r="S104" s="179"/>
      <c r="T104" s="179">
        <v>0</v>
      </c>
      <c r="U104" s="179">
        <v>0</v>
      </c>
      <c r="V104" s="179">
        <v>0</v>
      </c>
      <c r="W104" s="179">
        <v>0</v>
      </c>
      <c r="X104" s="179"/>
      <c r="Y104" s="179"/>
      <c r="Z104" s="179">
        <v>0</v>
      </c>
      <c r="AA104" s="179">
        <v>0</v>
      </c>
      <c r="AB104" s="179"/>
      <c r="AC104" s="179"/>
      <c r="AD104" s="179">
        <v>0</v>
      </c>
      <c r="AE104" s="179">
        <v>0</v>
      </c>
      <c r="AF104" s="179"/>
      <c r="AG104" s="179"/>
      <c r="AH104" s="179">
        <v>0</v>
      </c>
      <c r="AI104" s="179">
        <v>0</v>
      </c>
      <c r="AJ104" s="179"/>
      <c r="AK104" s="179"/>
    </row>
    <row r="105" spans="1:37" s="154" customFormat="1">
      <c r="A105" s="168" t="s">
        <v>439</v>
      </c>
      <c r="B105" s="186"/>
      <c r="C105" s="625">
        <v>601.47</v>
      </c>
      <c r="D105" s="618">
        <v>638.702</v>
      </c>
      <c r="E105" s="625">
        <f t="shared" ref="E105" si="47">C105-V105</f>
        <v>292.17200000000003</v>
      </c>
      <c r="F105" s="618">
        <f t="shared" ref="F105" si="48">D105-W105</f>
        <v>302.40899999999999</v>
      </c>
      <c r="G105" s="625">
        <v>821.60699999999997</v>
      </c>
      <c r="H105" s="618">
        <v>719.62800000000004</v>
      </c>
      <c r="I105" s="625">
        <f t="shared" ref="I105" si="49">G105-Z105</f>
        <v>371.27299999999997</v>
      </c>
      <c r="J105" s="618">
        <f t="shared" ref="J105" si="50">H105-AA105</f>
        <v>360.42500000000007</v>
      </c>
      <c r="K105" s="625">
        <v>-52.058999999999997</v>
      </c>
      <c r="L105" s="618">
        <v>-73.757000000000005</v>
      </c>
      <c r="M105" s="625">
        <f t="shared" ref="M105" si="51">K105-AD105</f>
        <v>-22.225999999999999</v>
      </c>
      <c r="N105" s="618">
        <f t="shared" ref="N105" si="52">L105-AE105</f>
        <v>-36.232000000000006</v>
      </c>
      <c r="O105" s="625">
        <v>1371.018</v>
      </c>
      <c r="P105" s="618">
        <v>1284.5730000000001</v>
      </c>
      <c r="Q105" s="625">
        <f t="shared" ref="Q105" si="53">O105-AH105</f>
        <v>641.21900000000005</v>
      </c>
      <c r="R105" s="618">
        <f t="shared" ref="R105" si="54">P105-AI105</f>
        <v>626.60200000000009</v>
      </c>
      <c r="T105" s="168" t="s">
        <v>439</v>
      </c>
      <c r="U105" s="186">
        <v>0</v>
      </c>
      <c r="V105" s="625">
        <v>309.298</v>
      </c>
      <c r="W105" s="618">
        <v>336.29300000000001</v>
      </c>
      <c r="X105" s="625"/>
      <c r="Y105" s="618"/>
      <c r="Z105" s="625">
        <v>450.334</v>
      </c>
      <c r="AA105" s="618">
        <v>359.20299999999997</v>
      </c>
      <c r="AB105" s="625"/>
      <c r="AC105" s="618"/>
      <c r="AD105" s="625">
        <v>-29.832999999999998</v>
      </c>
      <c r="AE105" s="618">
        <v>-37.524999999999999</v>
      </c>
      <c r="AF105" s="625"/>
      <c r="AG105" s="618"/>
      <c r="AH105" s="625">
        <v>729.79899999999998</v>
      </c>
      <c r="AI105" s="618">
        <v>657.971</v>
      </c>
      <c r="AJ105" s="625"/>
      <c r="AK105" s="618"/>
    </row>
    <row r="106" spans="1:37">
      <c r="K106" s="179"/>
      <c r="L106" s="179"/>
      <c r="M106" s="179"/>
      <c r="N106" s="179"/>
      <c r="O106" s="179"/>
      <c r="P106" s="179"/>
      <c r="Q106" s="179"/>
      <c r="R106" s="179"/>
      <c r="S106" s="179"/>
      <c r="T106" s="179">
        <v>0</v>
      </c>
      <c r="U106" s="179">
        <v>0</v>
      </c>
      <c r="V106" s="179">
        <v>0</v>
      </c>
      <c r="W106" s="179">
        <v>0</v>
      </c>
      <c r="X106" s="179"/>
      <c r="Y106" s="179"/>
      <c r="Z106" s="179">
        <v>0</v>
      </c>
      <c r="AA106" s="179">
        <v>0</v>
      </c>
      <c r="AB106" s="179"/>
      <c r="AC106" s="179"/>
      <c r="AD106" s="179">
        <v>0</v>
      </c>
      <c r="AE106" s="179">
        <v>0</v>
      </c>
      <c r="AF106" s="179"/>
      <c r="AG106" s="179"/>
      <c r="AH106" s="179">
        <v>0</v>
      </c>
      <c r="AI106" s="179">
        <v>0</v>
      </c>
      <c r="AJ106" s="179"/>
      <c r="AK106" s="179"/>
    </row>
    <row r="107" spans="1:37">
      <c r="A107" s="168" t="s">
        <v>440</v>
      </c>
      <c r="B107" s="186"/>
      <c r="C107" s="624">
        <v>-175.441</v>
      </c>
      <c r="D107" s="618">
        <v>-132.73099999999999</v>
      </c>
      <c r="E107" s="624">
        <f t="shared" ref="E107:E116" si="55">C107-V107</f>
        <v>-73.122</v>
      </c>
      <c r="F107" s="618">
        <f t="shared" ref="F107:F116" si="56">D107-W107</f>
        <v>-82.640999999999991</v>
      </c>
      <c r="G107" s="624">
        <v>-302.21499999999997</v>
      </c>
      <c r="H107" s="618">
        <v>-168.71299999999999</v>
      </c>
      <c r="I107" s="624">
        <f t="shared" ref="I107:I116" si="57">G107-Z107</f>
        <v>-226.54399999999998</v>
      </c>
      <c r="J107" s="618">
        <f t="shared" ref="J107:J116" si="58">H107-AA107</f>
        <v>-71.86099999999999</v>
      </c>
      <c r="K107" s="624">
        <v>-59.158999999999999</v>
      </c>
      <c r="L107" s="618">
        <v>7.8040000000000003</v>
      </c>
      <c r="M107" s="624">
        <f t="shared" ref="M107:M116" si="59">K107-AD107</f>
        <v>-56.143000000000001</v>
      </c>
      <c r="N107" s="618">
        <f t="shared" ref="N107:N116" si="60">L107-AE107</f>
        <v>45.277999999999999</v>
      </c>
      <c r="O107" s="624">
        <v>-536.81500000000005</v>
      </c>
      <c r="P107" s="618">
        <v>-293.64</v>
      </c>
      <c r="Q107" s="624">
        <f t="shared" ref="Q107:Q116" si="61">O107-AH107</f>
        <v>-355.80900000000008</v>
      </c>
      <c r="R107" s="618">
        <f t="shared" ref="R107:R116" si="62">P107-AI107</f>
        <v>-109.22399999999999</v>
      </c>
      <c r="T107" s="168" t="s">
        <v>440</v>
      </c>
      <c r="U107" s="186">
        <v>0</v>
      </c>
      <c r="V107" s="624">
        <v>-102.319</v>
      </c>
      <c r="W107" s="618">
        <v>-50.09</v>
      </c>
      <c r="X107" s="624"/>
      <c r="Y107" s="618"/>
      <c r="Z107" s="624">
        <v>-75.671000000000006</v>
      </c>
      <c r="AA107" s="618">
        <v>-96.852000000000004</v>
      </c>
      <c r="AB107" s="624"/>
      <c r="AC107" s="618"/>
      <c r="AD107" s="624">
        <v>-3.016</v>
      </c>
      <c r="AE107" s="618">
        <v>-37.473999999999997</v>
      </c>
      <c r="AF107" s="624"/>
      <c r="AG107" s="618"/>
      <c r="AH107" s="624">
        <v>-181.006</v>
      </c>
      <c r="AI107" s="618">
        <v>-184.416</v>
      </c>
      <c r="AJ107" s="624"/>
      <c r="AK107" s="618"/>
    </row>
    <row r="108" spans="1:37" s="154" customFormat="1">
      <c r="A108" s="168"/>
      <c r="B108" s="186" t="s">
        <v>441</v>
      </c>
      <c r="C108" s="625">
        <v>49.857999999999997</v>
      </c>
      <c r="D108" s="618">
        <v>51.756</v>
      </c>
      <c r="E108" s="625">
        <f t="shared" si="55"/>
        <v>26.084999999999997</v>
      </c>
      <c r="F108" s="618">
        <f t="shared" si="56"/>
        <v>28.178999999999998</v>
      </c>
      <c r="G108" s="625">
        <v>146.774</v>
      </c>
      <c r="H108" s="618">
        <v>161.91800000000001</v>
      </c>
      <c r="I108" s="625">
        <f t="shared" si="57"/>
        <v>72.206000000000003</v>
      </c>
      <c r="J108" s="618">
        <f t="shared" si="58"/>
        <v>67.26700000000001</v>
      </c>
      <c r="K108" s="625">
        <v>28.128</v>
      </c>
      <c r="L108" s="618">
        <v>75.421999999999997</v>
      </c>
      <c r="M108" s="625">
        <f t="shared" si="59"/>
        <v>19.105</v>
      </c>
      <c r="N108" s="618">
        <f t="shared" si="60"/>
        <v>25.916999999999994</v>
      </c>
      <c r="O108" s="625">
        <v>224.76</v>
      </c>
      <c r="P108" s="618">
        <v>289.096</v>
      </c>
      <c r="Q108" s="625">
        <f t="shared" si="61"/>
        <v>117.39599999999999</v>
      </c>
      <c r="R108" s="618">
        <f t="shared" si="62"/>
        <v>121.363</v>
      </c>
      <c r="T108" s="168">
        <v>0</v>
      </c>
      <c r="U108" s="186" t="s">
        <v>441</v>
      </c>
      <c r="V108" s="625">
        <v>23.773</v>
      </c>
      <c r="W108" s="618">
        <v>23.577000000000002</v>
      </c>
      <c r="X108" s="625"/>
      <c r="Y108" s="618"/>
      <c r="Z108" s="625">
        <v>74.567999999999998</v>
      </c>
      <c r="AA108" s="618">
        <v>94.650999999999996</v>
      </c>
      <c r="AB108" s="625"/>
      <c r="AC108" s="618"/>
      <c r="AD108" s="625">
        <v>9.0229999999999997</v>
      </c>
      <c r="AE108" s="618">
        <v>49.505000000000003</v>
      </c>
      <c r="AF108" s="625"/>
      <c r="AG108" s="618"/>
      <c r="AH108" s="625">
        <v>107.364</v>
      </c>
      <c r="AI108" s="618">
        <v>167.733</v>
      </c>
      <c r="AJ108" s="625"/>
      <c r="AK108" s="618"/>
    </row>
    <row r="109" spans="1:37">
      <c r="A109" s="174"/>
      <c r="B109" s="190" t="s">
        <v>372</v>
      </c>
      <c r="C109" s="626">
        <v>39.718000000000004</v>
      </c>
      <c r="D109" s="619">
        <v>77.644000000000005</v>
      </c>
      <c r="E109" s="626">
        <f t="shared" si="55"/>
        <v>17.161000000000005</v>
      </c>
      <c r="F109" s="619">
        <f t="shared" si="56"/>
        <v>40.170000000000009</v>
      </c>
      <c r="G109" s="626">
        <v>13.51</v>
      </c>
      <c r="H109" s="619">
        <v>42.401000000000003</v>
      </c>
      <c r="I109" s="626">
        <f t="shared" si="57"/>
        <v>9.2010000000000005</v>
      </c>
      <c r="J109" s="619">
        <f t="shared" si="58"/>
        <v>18.086000000000002</v>
      </c>
      <c r="K109" s="626">
        <v>17.024000000000001</v>
      </c>
      <c r="L109" s="619">
        <v>4.4610000000000003</v>
      </c>
      <c r="M109" s="626">
        <f t="shared" si="59"/>
        <v>14.486000000000001</v>
      </c>
      <c r="N109" s="619">
        <f t="shared" si="60"/>
        <v>2.0440000000000005</v>
      </c>
      <c r="O109" s="626">
        <v>70.251999999999995</v>
      </c>
      <c r="P109" s="619">
        <v>124.506</v>
      </c>
      <c r="Q109" s="626">
        <f t="shared" si="61"/>
        <v>40.847999999999999</v>
      </c>
      <c r="R109" s="619">
        <f t="shared" si="62"/>
        <v>60.3</v>
      </c>
      <c r="T109" s="174">
        <v>0</v>
      </c>
      <c r="U109" s="190" t="s">
        <v>372</v>
      </c>
      <c r="V109" s="626">
        <v>22.556999999999999</v>
      </c>
      <c r="W109" s="619">
        <v>37.473999999999997</v>
      </c>
      <c r="X109" s="626"/>
      <c r="Y109" s="619"/>
      <c r="Z109" s="626">
        <v>4.3090000000000002</v>
      </c>
      <c r="AA109" s="619">
        <v>24.315000000000001</v>
      </c>
      <c r="AB109" s="626"/>
      <c r="AC109" s="619"/>
      <c r="AD109" s="626">
        <v>2.5379999999999998</v>
      </c>
      <c r="AE109" s="619">
        <v>2.4169999999999998</v>
      </c>
      <c r="AF109" s="626"/>
      <c r="AG109" s="619"/>
      <c r="AH109" s="626">
        <v>29.404</v>
      </c>
      <c r="AI109" s="619">
        <v>64.206000000000003</v>
      </c>
      <c r="AJ109" s="626"/>
      <c r="AK109" s="619"/>
    </row>
    <row r="110" spans="1:37">
      <c r="A110" s="174"/>
      <c r="B110" s="190" t="s">
        <v>442</v>
      </c>
      <c r="C110" s="615">
        <v>10.14</v>
      </c>
      <c r="D110" s="619">
        <v>-25.888000000000002</v>
      </c>
      <c r="E110" s="615">
        <f t="shared" si="55"/>
        <v>8.9240000000000013</v>
      </c>
      <c r="F110" s="619">
        <f t="shared" si="56"/>
        <v>-11.991000000000001</v>
      </c>
      <c r="G110" s="615">
        <v>133.26400000000001</v>
      </c>
      <c r="H110" s="619">
        <v>119.517</v>
      </c>
      <c r="I110" s="615">
        <f t="shared" si="57"/>
        <v>63.00500000000001</v>
      </c>
      <c r="J110" s="619">
        <f t="shared" si="58"/>
        <v>49.180999999999997</v>
      </c>
      <c r="K110" s="615">
        <v>11.103999999999999</v>
      </c>
      <c r="L110" s="619">
        <v>70.960999999999999</v>
      </c>
      <c r="M110" s="615">
        <f t="shared" si="59"/>
        <v>4.6189999999999989</v>
      </c>
      <c r="N110" s="619">
        <f t="shared" si="60"/>
        <v>23.872999999999998</v>
      </c>
      <c r="O110" s="615">
        <v>154.50800000000001</v>
      </c>
      <c r="P110" s="619">
        <v>164.59</v>
      </c>
      <c r="Q110" s="615">
        <f t="shared" si="61"/>
        <v>76.548000000000016</v>
      </c>
      <c r="R110" s="619">
        <f t="shared" si="62"/>
        <v>61.063000000000002</v>
      </c>
      <c r="T110" s="174">
        <v>0</v>
      </c>
      <c r="U110" s="190" t="s">
        <v>442</v>
      </c>
      <c r="V110" s="615">
        <v>1.216</v>
      </c>
      <c r="W110" s="619">
        <v>-13.897</v>
      </c>
      <c r="X110" s="615"/>
      <c r="Y110" s="619"/>
      <c r="Z110" s="615">
        <v>70.259</v>
      </c>
      <c r="AA110" s="619">
        <v>70.335999999999999</v>
      </c>
      <c r="AB110" s="615"/>
      <c r="AC110" s="619"/>
      <c r="AD110" s="615">
        <v>6.4850000000000003</v>
      </c>
      <c r="AE110" s="619">
        <v>47.088000000000001</v>
      </c>
      <c r="AF110" s="615"/>
      <c r="AG110" s="619"/>
      <c r="AH110" s="615">
        <v>77.959999999999994</v>
      </c>
      <c r="AI110" s="619">
        <v>103.527</v>
      </c>
      <c r="AJ110" s="615"/>
      <c r="AK110" s="619"/>
    </row>
    <row r="111" spans="1:37">
      <c r="A111" s="168"/>
      <c r="B111" s="186" t="s">
        <v>443</v>
      </c>
      <c r="C111" s="624">
        <v>-122.206</v>
      </c>
      <c r="D111" s="618">
        <v>-125.712</v>
      </c>
      <c r="E111" s="624">
        <f t="shared" si="55"/>
        <v>-56.707999999999998</v>
      </c>
      <c r="F111" s="618">
        <f t="shared" si="56"/>
        <v>-89.2</v>
      </c>
      <c r="G111" s="624">
        <v>-791.91800000000001</v>
      </c>
      <c r="H111" s="618">
        <v>-591.649</v>
      </c>
      <c r="I111" s="624">
        <f t="shared" si="57"/>
        <v>-418.45800000000003</v>
      </c>
      <c r="J111" s="618">
        <f t="shared" si="58"/>
        <v>-267.798</v>
      </c>
      <c r="K111" s="624">
        <v>16.638000000000002</v>
      </c>
      <c r="L111" s="618">
        <v>-117.113</v>
      </c>
      <c r="M111" s="624">
        <f t="shared" si="59"/>
        <v>-2.3119999999999976</v>
      </c>
      <c r="N111" s="618">
        <f t="shared" si="60"/>
        <v>-47.042000000000002</v>
      </c>
      <c r="O111" s="624">
        <v>-897.48599999999999</v>
      </c>
      <c r="P111" s="618">
        <v>-834.47400000000005</v>
      </c>
      <c r="Q111" s="624">
        <f t="shared" si="61"/>
        <v>-477.47800000000001</v>
      </c>
      <c r="R111" s="618">
        <f t="shared" si="62"/>
        <v>-404.04</v>
      </c>
      <c r="T111" s="168">
        <v>0</v>
      </c>
      <c r="U111" s="186" t="s">
        <v>443</v>
      </c>
      <c r="V111" s="624">
        <v>-65.498000000000005</v>
      </c>
      <c r="W111" s="618">
        <v>-36.512</v>
      </c>
      <c r="X111" s="624"/>
      <c r="Y111" s="618"/>
      <c r="Z111" s="624">
        <v>-373.46</v>
      </c>
      <c r="AA111" s="618">
        <v>-323.851</v>
      </c>
      <c r="AB111" s="624"/>
      <c r="AC111" s="618"/>
      <c r="AD111" s="624">
        <v>18.95</v>
      </c>
      <c r="AE111" s="618">
        <v>-70.070999999999998</v>
      </c>
      <c r="AF111" s="624"/>
      <c r="AG111" s="618"/>
      <c r="AH111" s="624">
        <v>-420.00799999999998</v>
      </c>
      <c r="AI111" s="618">
        <v>-430.43400000000003</v>
      </c>
      <c r="AJ111" s="624"/>
      <c r="AK111" s="618"/>
    </row>
    <row r="112" spans="1:37">
      <c r="A112" s="174"/>
      <c r="B112" s="190" t="s">
        <v>444</v>
      </c>
      <c r="C112" s="615">
        <v>-143.67099999999999</v>
      </c>
      <c r="D112" s="619">
        <v>-90.777000000000001</v>
      </c>
      <c r="E112" s="615">
        <f t="shared" si="55"/>
        <v>-69.448999999999998</v>
      </c>
      <c r="F112" s="619">
        <f t="shared" si="56"/>
        <v>-51.108000000000004</v>
      </c>
      <c r="G112" s="615">
        <v>-16.577000000000002</v>
      </c>
      <c r="H112" s="619">
        <v>-16.710999999999999</v>
      </c>
      <c r="I112" s="615">
        <f t="shared" si="57"/>
        <v>-8.1660000000000021</v>
      </c>
      <c r="J112" s="619">
        <f t="shared" si="58"/>
        <v>-8.7969999999999988</v>
      </c>
      <c r="K112" s="615">
        <v>-2.355</v>
      </c>
      <c r="L112" s="619">
        <v>-3.5760000000000001</v>
      </c>
      <c r="M112" s="615">
        <f t="shared" si="59"/>
        <v>-2.355</v>
      </c>
      <c r="N112" s="619">
        <f t="shared" si="60"/>
        <v>1.4519999999999995</v>
      </c>
      <c r="O112" s="615">
        <v>-162.60300000000001</v>
      </c>
      <c r="P112" s="619">
        <v>-111.06399999999999</v>
      </c>
      <c r="Q112" s="615">
        <f t="shared" si="61"/>
        <v>-79.970000000000013</v>
      </c>
      <c r="R112" s="619">
        <f t="shared" si="62"/>
        <v>-58.452999999999996</v>
      </c>
      <c r="T112" s="174">
        <v>0</v>
      </c>
      <c r="U112" s="190" t="s">
        <v>444</v>
      </c>
      <c r="V112" s="615">
        <v>-74.221999999999994</v>
      </c>
      <c r="W112" s="619">
        <v>-39.668999999999997</v>
      </c>
      <c r="X112" s="615"/>
      <c r="Y112" s="619"/>
      <c r="Z112" s="615">
        <v>-8.4109999999999996</v>
      </c>
      <c r="AA112" s="619">
        <v>-7.9139999999999997</v>
      </c>
      <c r="AB112" s="615"/>
      <c r="AC112" s="619"/>
      <c r="AD112" s="615">
        <v>0</v>
      </c>
      <c r="AE112" s="619">
        <v>-5.0279999999999996</v>
      </c>
      <c r="AF112" s="615"/>
      <c r="AG112" s="619"/>
      <c r="AH112" s="615">
        <v>-82.632999999999996</v>
      </c>
      <c r="AI112" s="619">
        <v>-52.610999999999997</v>
      </c>
      <c r="AJ112" s="615"/>
      <c r="AK112" s="619"/>
    </row>
    <row r="113" spans="1:37">
      <c r="A113" s="174"/>
      <c r="B113" s="190" t="s">
        <v>445</v>
      </c>
      <c r="C113" s="615">
        <v>-33.799999999999997</v>
      </c>
      <c r="D113" s="619">
        <v>-48.484999999999999</v>
      </c>
      <c r="E113" s="615">
        <f t="shared" si="55"/>
        <v>-15.311999999999998</v>
      </c>
      <c r="F113" s="619">
        <f t="shared" si="56"/>
        <v>-22.922999999999998</v>
      </c>
      <c r="G113" s="615">
        <v>-83.177000000000007</v>
      </c>
      <c r="H113" s="619">
        <v>-97.649000000000001</v>
      </c>
      <c r="I113" s="615">
        <f t="shared" si="57"/>
        <v>-33.768000000000008</v>
      </c>
      <c r="J113" s="619">
        <f t="shared" si="58"/>
        <v>-44.981000000000002</v>
      </c>
      <c r="K113" s="615">
        <v>-11.961</v>
      </c>
      <c r="L113" s="619">
        <v>-11.962</v>
      </c>
      <c r="M113" s="615">
        <f t="shared" si="59"/>
        <v>-5.9470000000000001</v>
      </c>
      <c r="N113" s="619">
        <f t="shared" si="60"/>
        <v>-5.9470000000000001</v>
      </c>
      <c r="O113" s="615">
        <v>-128.93799999999999</v>
      </c>
      <c r="P113" s="619">
        <v>-158.096</v>
      </c>
      <c r="Q113" s="615">
        <f t="shared" si="61"/>
        <v>-55.026999999999987</v>
      </c>
      <c r="R113" s="619">
        <f t="shared" si="62"/>
        <v>-73.850999999999999</v>
      </c>
      <c r="T113" s="174">
        <v>0</v>
      </c>
      <c r="U113" s="190" t="s">
        <v>445</v>
      </c>
      <c r="V113" s="615">
        <v>-18.488</v>
      </c>
      <c r="W113" s="619">
        <v>-25.562000000000001</v>
      </c>
      <c r="X113" s="615"/>
      <c r="Y113" s="619"/>
      <c r="Z113" s="615">
        <v>-49.408999999999999</v>
      </c>
      <c r="AA113" s="619">
        <v>-52.667999999999999</v>
      </c>
      <c r="AB113" s="615"/>
      <c r="AC113" s="619"/>
      <c r="AD113" s="615">
        <v>-6.0140000000000002</v>
      </c>
      <c r="AE113" s="619">
        <v>-6.0149999999999997</v>
      </c>
      <c r="AF113" s="615"/>
      <c r="AG113" s="619"/>
      <c r="AH113" s="615">
        <v>-73.911000000000001</v>
      </c>
      <c r="AI113" s="619">
        <v>-84.245000000000005</v>
      </c>
      <c r="AJ113" s="615"/>
      <c r="AK113" s="619"/>
    </row>
    <row r="114" spans="1:37">
      <c r="A114" s="174"/>
      <c r="B114" s="190" t="s">
        <v>63</v>
      </c>
      <c r="C114" s="615">
        <v>55.265000000000001</v>
      </c>
      <c r="D114" s="619">
        <v>13.55</v>
      </c>
      <c r="E114" s="615">
        <f t="shared" si="55"/>
        <v>28.053000000000001</v>
      </c>
      <c r="F114" s="619">
        <f t="shared" si="56"/>
        <v>-15.169</v>
      </c>
      <c r="G114" s="615">
        <v>-692.16399999999999</v>
      </c>
      <c r="H114" s="619">
        <v>-477.28899999999999</v>
      </c>
      <c r="I114" s="615">
        <f t="shared" si="57"/>
        <v>-376.524</v>
      </c>
      <c r="J114" s="619">
        <f t="shared" si="58"/>
        <v>-214.01999999999998</v>
      </c>
      <c r="K114" s="615">
        <v>30.954000000000001</v>
      </c>
      <c r="L114" s="619">
        <v>-101.575</v>
      </c>
      <c r="M114" s="615">
        <f t="shared" si="59"/>
        <v>5.990000000000002</v>
      </c>
      <c r="N114" s="619">
        <f t="shared" si="60"/>
        <v>-42.547000000000004</v>
      </c>
      <c r="O114" s="615">
        <v>-605.94500000000005</v>
      </c>
      <c r="P114" s="619">
        <v>-565.31399999999996</v>
      </c>
      <c r="Q114" s="615">
        <f t="shared" si="61"/>
        <v>-342.48100000000005</v>
      </c>
      <c r="R114" s="619">
        <f t="shared" si="62"/>
        <v>-271.73599999999999</v>
      </c>
      <c r="T114" s="174">
        <v>0</v>
      </c>
      <c r="U114" s="190" t="s">
        <v>63</v>
      </c>
      <c r="V114" s="615">
        <v>27.212</v>
      </c>
      <c r="W114" s="619">
        <v>28.719000000000001</v>
      </c>
      <c r="X114" s="615"/>
      <c r="Y114" s="619"/>
      <c r="Z114" s="615">
        <v>-315.64</v>
      </c>
      <c r="AA114" s="619">
        <v>-263.26900000000001</v>
      </c>
      <c r="AB114" s="615"/>
      <c r="AC114" s="619"/>
      <c r="AD114" s="615">
        <v>24.963999999999999</v>
      </c>
      <c r="AE114" s="619">
        <v>-59.027999999999999</v>
      </c>
      <c r="AF114" s="615"/>
      <c r="AG114" s="619"/>
      <c r="AH114" s="615">
        <v>-263.464</v>
      </c>
      <c r="AI114" s="619">
        <v>-293.57799999999997</v>
      </c>
      <c r="AJ114" s="615"/>
      <c r="AK114" s="619"/>
    </row>
    <row r="115" spans="1:37">
      <c r="A115" s="174"/>
      <c r="B115" s="185" t="s">
        <v>446</v>
      </c>
      <c r="C115" s="615">
        <v>-96.063000000000002</v>
      </c>
      <c r="D115" s="619">
        <v>-111.14</v>
      </c>
      <c r="E115" s="615">
        <f t="shared" si="55"/>
        <v>-33.270000000000003</v>
      </c>
      <c r="F115" s="619">
        <f t="shared" si="56"/>
        <v>-39.021000000000001</v>
      </c>
      <c r="G115" s="615">
        <v>353.51299999999998</v>
      </c>
      <c r="H115" s="619">
        <v>289.86500000000001</v>
      </c>
      <c r="I115" s="615">
        <f t="shared" si="57"/>
        <v>131.81799999999998</v>
      </c>
      <c r="J115" s="619">
        <f t="shared" si="58"/>
        <v>144.19800000000001</v>
      </c>
      <c r="K115" s="615">
        <v>-44.292999999999999</v>
      </c>
      <c r="L115" s="619">
        <v>-8.7750000000000004</v>
      </c>
      <c r="M115" s="615">
        <f t="shared" si="59"/>
        <v>-12.305</v>
      </c>
      <c r="N115" s="619">
        <f t="shared" si="60"/>
        <v>4.0359999999999996</v>
      </c>
      <c r="O115" s="615">
        <v>213.15700000000001</v>
      </c>
      <c r="P115" s="619">
        <v>169.95</v>
      </c>
      <c r="Q115" s="615">
        <f t="shared" si="61"/>
        <v>86.243000000000009</v>
      </c>
      <c r="R115" s="619">
        <f t="shared" si="62"/>
        <v>109.21299999999999</v>
      </c>
      <c r="T115" s="174">
        <v>0</v>
      </c>
      <c r="U115" s="185" t="s">
        <v>446</v>
      </c>
      <c r="V115" s="615">
        <v>-62.792999999999999</v>
      </c>
      <c r="W115" s="619">
        <v>-72.119</v>
      </c>
      <c r="X115" s="615"/>
      <c r="Y115" s="619"/>
      <c r="Z115" s="615">
        <v>221.69499999999999</v>
      </c>
      <c r="AA115" s="619">
        <v>145.667</v>
      </c>
      <c r="AB115" s="615"/>
      <c r="AC115" s="619"/>
      <c r="AD115" s="615">
        <v>-31.988</v>
      </c>
      <c r="AE115" s="619">
        <v>-12.811</v>
      </c>
      <c r="AF115" s="615"/>
      <c r="AG115" s="619"/>
      <c r="AH115" s="615">
        <v>126.914</v>
      </c>
      <c r="AI115" s="619">
        <v>60.737000000000002</v>
      </c>
      <c r="AJ115" s="615"/>
      <c r="AK115" s="619"/>
    </row>
    <row r="116" spans="1:37" s="154" customFormat="1">
      <c r="A116" s="188"/>
      <c r="B116" s="186" t="s">
        <v>447</v>
      </c>
      <c r="C116" s="625">
        <v>-7.03</v>
      </c>
      <c r="D116" s="618">
        <v>52.365000000000002</v>
      </c>
      <c r="E116" s="625">
        <f t="shared" si="55"/>
        <v>-9.2289999999999992</v>
      </c>
      <c r="F116" s="618">
        <f t="shared" si="56"/>
        <v>17.401000000000003</v>
      </c>
      <c r="G116" s="625">
        <v>-10.584</v>
      </c>
      <c r="H116" s="618">
        <v>-28.847000000000001</v>
      </c>
      <c r="I116" s="625">
        <f t="shared" si="57"/>
        <v>-12.11</v>
      </c>
      <c r="J116" s="618">
        <f t="shared" si="58"/>
        <v>-15.528</v>
      </c>
      <c r="K116" s="625">
        <v>-59.631999999999998</v>
      </c>
      <c r="L116" s="618">
        <v>58.27</v>
      </c>
      <c r="M116" s="625">
        <f t="shared" si="59"/>
        <v>-60.631</v>
      </c>
      <c r="N116" s="618">
        <f t="shared" si="60"/>
        <v>62.367000000000004</v>
      </c>
      <c r="O116" s="625">
        <v>-77.245999999999995</v>
      </c>
      <c r="P116" s="618">
        <v>81.787999999999997</v>
      </c>
      <c r="Q116" s="625">
        <f t="shared" si="61"/>
        <v>-81.97</v>
      </c>
      <c r="R116" s="618">
        <f t="shared" si="62"/>
        <v>64.239999999999995</v>
      </c>
      <c r="T116" s="188">
        <v>0</v>
      </c>
      <c r="U116" s="186" t="s">
        <v>447</v>
      </c>
      <c r="V116" s="625">
        <v>2.1989999999999998</v>
      </c>
      <c r="W116" s="618">
        <v>34.963999999999999</v>
      </c>
      <c r="X116" s="625"/>
      <c r="Y116" s="618"/>
      <c r="Z116" s="625">
        <v>1.526</v>
      </c>
      <c r="AA116" s="618">
        <v>-13.319000000000001</v>
      </c>
      <c r="AB116" s="625"/>
      <c r="AC116" s="618"/>
      <c r="AD116" s="625">
        <v>0.999</v>
      </c>
      <c r="AE116" s="618">
        <v>-4.0970000000000004</v>
      </c>
      <c r="AF116" s="625"/>
      <c r="AG116" s="618"/>
      <c r="AH116" s="625">
        <v>4.7240000000000002</v>
      </c>
      <c r="AI116" s="618">
        <v>17.547999999999998</v>
      </c>
      <c r="AJ116" s="625"/>
      <c r="AK116" s="618"/>
    </row>
    <row r="117" spans="1:37">
      <c r="K117" s="179"/>
      <c r="L117" s="179"/>
      <c r="M117" s="179"/>
      <c r="N117" s="179"/>
      <c r="O117" s="179"/>
      <c r="P117" s="179"/>
      <c r="Q117" s="179"/>
      <c r="R117" s="179"/>
      <c r="S117" s="179"/>
      <c r="T117" s="179">
        <v>0</v>
      </c>
      <c r="U117" s="179">
        <v>0</v>
      </c>
      <c r="V117" s="179">
        <v>0</v>
      </c>
      <c r="W117" s="179">
        <v>0</v>
      </c>
      <c r="X117" s="179"/>
      <c r="Y117" s="179"/>
      <c r="Z117" s="179">
        <v>0</v>
      </c>
      <c r="AA117" s="179">
        <v>0</v>
      </c>
      <c r="AB117" s="179"/>
      <c r="AC117" s="179"/>
      <c r="AD117" s="179">
        <v>0</v>
      </c>
      <c r="AE117" s="179">
        <v>0</v>
      </c>
      <c r="AF117" s="179"/>
      <c r="AG117" s="179"/>
      <c r="AH117" s="179">
        <v>0</v>
      </c>
      <c r="AI117" s="179">
        <v>0</v>
      </c>
      <c r="AJ117" s="179"/>
      <c r="AK117" s="179"/>
    </row>
    <row r="118" spans="1:37" ht="25.5">
      <c r="A118" s="188"/>
      <c r="B118" s="185" t="s">
        <v>448</v>
      </c>
      <c r="C118" s="626">
        <v>0</v>
      </c>
      <c r="D118" s="619">
        <v>0</v>
      </c>
      <c r="E118" s="626">
        <f t="shared" ref="E118:E121" si="63">C118-V118</f>
        <v>0</v>
      </c>
      <c r="F118" s="619">
        <f t="shared" ref="F118:F121" si="64">D118-W118</f>
        <v>0</v>
      </c>
      <c r="G118" s="626">
        <v>-7.1999999999999995E-2</v>
      </c>
      <c r="H118" s="619">
        <v>1.4370000000000001</v>
      </c>
      <c r="I118" s="626">
        <f t="shared" ref="I118:I121" si="65">G118-Z118</f>
        <v>0.15800000000000003</v>
      </c>
      <c r="J118" s="619">
        <f t="shared" ref="J118:J121" si="66">H118-AA118</f>
        <v>1.373</v>
      </c>
      <c r="K118" s="626">
        <v>6.5000000000000002E-2</v>
      </c>
      <c r="L118" s="619">
        <v>1.704</v>
      </c>
      <c r="M118" s="626">
        <f t="shared" ref="M118:M121" si="67">K118-AD118</f>
        <v>0.442</v>
      </c>
      <c r="N118" s="619">
        <f t="shared" ref="N118:N121" si="68">L118-AE118</f>
        <v>1.7349999999999999</v>
      </c>
      <c r="O118" s="626">
        <v>-7.0000000000000001E-3</v>
      </c>
      <c r="P118" s="619">
        <v>3.141</v>
      </c>
      <c r="Q118" s="626">
        <f t="shared" ref="Q118:Q121" si="69">O118-AH118</f>
        <v>0.6</v>
      </c>
      <c r="R118" s="619">
        <f t="shared" ref="R118:R121" si="70">P118-AI118</f>
        <v>3.1080000000000001</v>
      </c>
      <c r="T118" s="188">
        <v>0</v>
      </c>
      <c r="U118" s="185" t="s">
        <v>448</v>
      </c>
      <c r="V118" s="626">
        <v>0</v>
      </c>
      <c r="W118" s="619">
        <v>0</v>
      </c>
      <c r="X118" s="626"/>
      <c r="Y118" s="619"/>
      <c r="Z118" s="626">
        <v>-0.23</v>
      </c>
      <c r="AA118" s="619">
        <v>6.4000000000000001E-2</v>
      </c>
      <c r="AB118" s="626"/>
      <c r="AC118" s="619"/>
      <c r="AD118" s="626">
        <v>-0.377</v>
      </c>
      <c r="AE118" s="619">
        <v>-3.1E-2</v>
      </c>
      <c r="AF118" s="626"/>
      <c r="AG118" s="619"/>
      <c r="AH118" s="626">
        <v>-0.60699999999999998</v>
      </c>
      <c r="AI118" s="619">
        <v>3.3000000000000002E-2</v>
      </c>
      <c r="AJ118" s="626"/>
      <c r="AK118" s="619"/>
    </row>
    <row r="119" spans="1:37">
      <c r="A119" s="189"/>
      <c r="B119" s="185" t="s">
        <v>449</v>
      </c>
      <c r="C119" s="624">
        <v>3.4000000000000002E-2</v>
      </c>
      <c r="D119" s="618">
        <v>-178.77600000000001</v>
      </c>
      <c r="E119" s="624">
        <f t="shared" si="63"/>
        <v>3.4000000000000002E-2</v>
      </c>
      <c r="F119" s="618">
        <f t="shared" si="64"/>
        <v>-193.53200000000001</v>
      </c>
      <c r="G119" s="624">
        <v>5.2999999999999999E-2</v>
      </c>
      <c r="H119" s="618">
        <v>0.1</v>
      </c>
      <c r="I119" s="624">
        <f t="shared" si="65"/>
        <v>0</v>
      </c>
      <c r="J119" s="618">
        <f t="shared" si="66"/>
        <v>0.1</v>
      </c>
      <c r="K119" s="624">
        <v>1.3120000000000001</v>
      </c>
      <c r="L119" s="618">
        <v>4.4539999999999997</v>
      </c>
      <c r="M119" s="624">
        <f t="shared" si="67"/>
        <v>0.80200000000000005</v>
      </c>
      <c r="N119" s="618">
        <f t="shared" si="68"/>
        <v>1.6229999999999998</v>
      </c>
      <c r="O119" s="624">
        <v>1.399</v>
      </c>
      <c r="P119" s="618">
        <v>-174.22200000000001</v>
      </c>
      <c r="Q119" s="624">
        <f t="shared" si="69"/>
        <v>0.83600000000000008</v>
      </c>
      <c r="R119" s="618">
        <f t="shared" si="70"/>
        <v>-191.809</v>
      </c>
      <c r="T119" s="189">
        <v>0</v>
      </c>
      <c r="U119" s="185" t="s">
        <v>449</v>
      </c>
      <c r="V119" s="624">
        <v>0</v>
      </c>
      <c r="W119" s="618">
        <v>14.756</v>
      </c>
      <c r="X119" s="624"/>
      <c r="Y119" s="618"/>
      <c r="Z119" s="624">
        <v>5.2999999999999999E-2</v>
      </c>
      <c r="AA119" s="618">
        <v>0</v>
      </c>
      <c r="AB119" s="624"/>
      <c r="AC119" s="618"/>
      <c r="AD119" s="624">
        <v>0.51</v>
      </c>
      <c r="AE119" s="618">
        <v>2.831</v>
      </c>
      <c r="AF119" s="624"/>
      <c r="AG119" s="618"/>
      <c r="AH119" s="624">
        <v>0.56299999999999994</v>
      </c>
      <c r="AI119" s="618">
        <v>17.587</v>
      </c>
      <c r="AJ119" s="624"/>
      <c r="AK119" s="618"/>
    </row>
    <row r="120" spans="1:37">
      <c r="A120" s="168"/>
      <c r="B120" s="190" t="s">
        <v>450</v>
      </c>
      <c r="C120" s="615">
        <v>0</v>
      </c>
      <c r="D120" s="619">
        <v>-280.584</v>
      </c>
      <c r="E120" s="615">
        <f t="shared" si="63"/>
        <v>0</v>
      </c>
      <c r="F120" s="619">
        <f t="shared" si="64"/>
        <v>-192.428</v>
      </c>
      <c r="G120" s="615">
        <v>0</v>
      </c>
      <c r="H120" s="619">
        <v>0</v>
      </c>
      <c r="I120" s="615">
        <f t="shared" si="65"/>
        <v>0</v>
      </c>
      <c r="J120" s="619">
        <f t="shared" si="66"/>
        <v>0</v>
      </c>
      <c r="K120" s="615">
        <v>0.50600000000000001</v>
      </c>
      <c r="L120" s="619">
        <v>4.2220000000000004</v>
      </c>
      <c r="M120" s="615">
        <f t="shared" si="67"/>
        <v>9.1000000000000025E-2</v>
      </c>
      <c r="N120" s="619">
        <f t="shared" si="68"/>
        <v>1.3910000000000005</v>
      </c>
      <c r="O120" s="615">
        <v>0.50600000000000001</v>
      </c>
      <c r="P120" s="619">
        <v>-276.36200000000002</v>
      </c>
      <c r="Q120" s="615">
        <f t="shared" si="69"/>
        <v>9.1000000000000025E-2</v>
      </c>
      <c r="R120" s="619">
        <f t="shared" si="70"/>
        <v>-191.03700000000003</v>
      </c>
      <c r="T120" s="168">
        <v>0</v>
      </c>
      <c r="U120" s="190" t="s">
        <v>450</v>
      </c>
      <c r="V120" s="615">
        <v>0</v>
      </c>
      <c r="W120" s="619">
        <v>-88.156000000000006</v>
      </c>
      <c r="X120" s="615"/>
      <c r="Y120" s="619"/>
      <c r="Z120" s="615">
        <v>0</v>
      </c>
      <c r="AA120" s="619">
        <v>0</v>
      </c>
      <c r="AB120" s="615"/>
      <c r="AC120" s="619"/>
      <c r="AD120" s="615">
        <v>0.41499999999999998</v>
      </c>
      <c r="AE120" s="619">
        <v>2.831</v>
      </c>
      <c r="AF120" s="615"/>
      <c r="AG120" s="619"/>
      <c r="AH120" s="615">
        <v>0.41499999999999998</v>
      </c>
      <c r="AI120" s="619">
        <v>-85.325000000000003</v>
      </c>
      <c r="AJ120" s="615"/>
      <c r="AK120" s="619"/>
    </row>
    <row r="121" spans="1:37">
      <c r="A121" s="168"/>
      <c r="B121" s="190" t="s">
        <v>451</v>
      </c>
      <c r="C121" s="626">
        <v>3.4000000000000002E-2</v>
      </c>
      <c r="D121" s="619">
        <v>101.80800000000001</v>
      </c>
      <c r="E121" s="626">
        <f t="shared" si="63"/>
        <v>3.4000000000000002E-2</v>
      </c>
      <c r="F121" s="619">
        <f t="shared" si="64"/>
        <v>-1.1039999999999992</v>
      </c>
      <c r="G121" s="626">
        <v>5.2999999999999999E-2</v>
      </c>
      <c r="H121" s="619">
        <v>0.1</v>
      </c>
      <c r="I121" s="626">
        <f t="shared" si="65"/>
        <v>0</v>
      </c>
      <c r="J121" s="619">
        <f t="shared" si="66"/>
        <v>0.1</v>
      </c>
      <c r="K121" s="626">
        <v>0.80600000000000005</v>
      </c>
      <c r="L121" s="619">
        <v>0.23200000000000001</v>
      </c>
      <c r="M121" s="626">
        <f t="shared" si="67"/>
        <v>0.71100000000000008</v>
      </c>
      <c r="N121" s="619">
        <f t="shared" si="68"/>
        <v>0.23200000000000001</v>
      </c>
      <c r="O121" s="626">
        <v>0.89300000000000002</v>
      </c>
      <c r="P121" s="619">
        <v>102.14</v>
      </c>
      <c r="Q121" s="626">
        <f t="shared" si="69"/>
        <v>0.745</v>
      </c>
      <c r="R121" s="619">
        <f t="shared" si="70"/>
        <v>-0.77200000000000557</v>
      </c>
      <c r="T121" s="168">
        <v>0</v>
      </c>
      <c r="U121" s="190" t="s">
        <v>451</v>
      </c>
      <c r="V121" s="626">
        <v>0</v>
      </c>
      <c r="W121" s="619">
        <v>102.91200000000001</v>
      </c>
      <c r="X121" s="626"/>
      <c r="Y121" s="619"/>
      <c r="Z121" s="626">
        <v>5.2999999999999999E-2</v>
      </c>
      <c r="AA121" s="619">
        <v>0</v>
      </c>
      <c r="AB121" s="626"/>
      <c r="AC121" s="619"/>
      <c r="AD121" s="626">
        <v>9.5000000000000001E-2</v>
      </c>
      <c r="AE121" s="619">
        <v>0</v>
      </c>
      <c r="AF121" s="626"/>
      <c r="AG121" s="619"/>
      <c r="AH121" s="626">
        <v>0.14799999999999999</v>
      </c>
      <c r="AI121" s="619">
        <v>102.91200000000001</v>
      </c>
      <c r="AJ121" s="626"/>
      <c r="AK121" s="619"/>
    </row>
    <row r="122" spans="1:37">
      <c r="K122" s="179"/>
      <c r="L122" s="179"/>
      <c r="M122" s="179"/>
      <c r="N122" s="179"/>
      <c r="O122" s="179"/>
      <c r="P122" s="179"/>
      <c r="Q122" s="179"/>
      <c r="R122" s="179"/>
      <c r="S122" s="179"/>
      <c r="T122" s="179">
        <v>0</v>
      </c>
      <c r="U122" s="179">
        <v>0</v>
      </c>
      <c r="V122" s="179">
        <v>0</v>
      </c>
      <c r="W122" s="179">
        <v>0</v>
      </c>
      <c r="X122" s="179"/>
      <c r="Y122" s="179"/>
      <c r="Z122" s="179">
        <v>0</v>
      </c>
      <c r="AA122" s="179">
        <v>0</v>
      </c>
      <c r="AB122" s="179"/>
      <c r="AC122" s="179"/>
      <c r="AD122" s="179">
        <v>0</v>
      </c>
      <c r="AE122" s="179">
        <v>0</v>
      </c>
      <c r="AF122" s="179"/>
      <c r="AG122" s="179"/>
      <c r="AH122" s="179">
        <v>0</v>
      </c>
      <c r="AI122" s="179">
        <v>0</v>
      </c>
      <c r="AJ122" s="179"/>
      <c r="AK122" s="179"/>
    </row>
    <row r="123" spans="1:37" s="154" customFormat="1">
      <c r="A123" s="168" t="s">
        <v>452</v>
      </c>
      <c r="B123" s="186"/>
      <c r="C123" s="625">
        <v>426.06299999999999</v>
      </c>
      <c r="D123" s="618">
        <v>327.19499999999999</v>
      </c>
      <c r="E123" s="625">
        <f t="shared" ref="E123" si="71">C123-V123</f>
        <v>219.08399999999997</v>
      </c>
      <c r="F123" s="618">
        <f t="shared" ref="F123" si="72">D123-W123</f>
        <v>26.23599999999999</v>
      </c>
      <c r="G123" s="625">
        <v>519.37300000000005</v>
      </c>
      <c r="H123" s="618">
        <v>552.452</v>
      </c>
      <c r="I123" s="625">
        <f t="shared" ref="I123" si="73">G123-Z123</f>
        <v>144.88700000000006</v>
      </c>
      <c r="J123" s="618">
        <f t="shared" ref="J123" si="74">H123-AA123</f>
        <v>290.03699999999998</v>
      </c>
      <c r="K123" s="625">
        <v>-109.84099999999999</v>
      </c>
      <c r="L123" s="618">
        <v>-59.795000000000002</v>
      </c>
      <c r="M123" s="625">
        <f t="shared" ref="M123" si="75">K123-AD123</f>
        <v>-77.125</v>
      </c>
      <c r="N123" s="618">
        <f t="shared" ref="N123" si="76">L123-AE123</f>
        <v>12.403999999999996</v>
      </c>
      <c r="O123" s="625">
        <v>835.59500000000003</v>
      </c>
      <c r="P123" s="618">
        <v>819.85199999999998</v>
      </c>
      <c r="Q123" s="625">
        <f t="shared" ref="Q123" si="77">O123-AH123</f>
        <v>286.846</v>
      </c>
      <c r="R123" s="618">
        <f t="shared" ref="R123" si="78">P123-AI123</f>
        <v>328.67699999999996</v>
      </c>
      <c r="T123" s="168" t="s">
        <v>452</v>
      </c>
      <c r="U123" s="186">
        <v>0</v>
      </c>
      <c r="V123" s="625">
        <v>206.97900000000001</v>
      </c>
      <c r="W123" s="618">
        <v>300.959</v>
      </c>
      <c r="X123" s="625"/>
      <c r="Y123" s="618"/>
      <c r="Z123" s="625">
        <v>374.48599999999999</v>
      </c>
      <c r="AA123" s="618">
        <v>262.41500000000002</v>
      </c>
      <c r="AB123" s="625"/>
      <c r="AC123" s="618"/>
      <c r="AD123" s="625">
        <v>-32.716000000000001</v>
      </c>
      <c r="AE123" s="618">
        <v>-72.198999999999998</v>
      </c>
      <c r="AF123" s="625"/>
      <c r="AG123" s="618"/>
      <c r="AH123" s="625">
        <v>548.74900000000002</v>
      </c>
      <c r="AI123" s="618">
        <v>491.17500000000001</v>
      </c>
      <c r="AJ123" s="625"/>
      <c r="AK123" s="618"/>
    </row>
    <row r="124" spans="1:37">
      <c r="K124" s="179"/>
      <c r="L124" s="179"/>
      <c r="M124" s="179"/>
      <c r="N124" s="179"/>
      <c r="O124" s="179"/>
      <c r="P124" s="179"/>
      <c r="Q124" s="179"/>
      <c r="R124" s="179"/>
      <c r="S124" s="179"/>
      <c r="T124" s="179">
        <v>0</v>
      </c>
      <c r="U124" s="179">
        <v>0</v>
      </c>
      <c r="V124" s="179">
        <v>0</v>
      </c>
      <c r="W124" s="179">
        <v>0</v>
      </c>
      <c r="X124" s="179"/>
      <c r="Y124" s="179"/>
      <c r="Z124" s="179">
        <v>0</v>
      </c>
      <c r="AA124" s="179">
        <v>0</v>
      </c>
      <c r="AB124" s="179"/>
      <c r="AC124" s="179"/>
      <c r="AD124" s="179">
        <v>0</v>
      </c>
      <c r="AE124" s="179">
        <v>0</v>
      </c>
      <c r="AF124" s="179"/>
      <c r="AG124" s="179"/>
      <c r="AH124" s="179">
        <v>0</v>
      </c>
      <c r="AI124" s="179">
        <v>0</v>
      </c>
      <c r="AJ124" s="179"/>
      <c r="AK124" s="179"/>
    </row>
    <row r="125" spans="1:37">
      <c r="A125" s="174"/>
      <c r="B125" s="185" t="s">
        <v>453</v>
      </c>
      <c r="C125" s="615">
        <v>-127.002</v>
      </c>
      <c r="D125" s="619">
        <v>-235.38399999999999</v>
      </c>
      <c r="E125" s="615">
        <f t="shared" ref="E125" si="79">C125-V125</f>
        <v>-54.49199999999999</v>
      </c>
      <c r="F125" s="619">
        <f t="shared" ref="F125" si="80">D125-W125</f>
        <v>-92.60499999999999</v>
      </c>
      <c r="G125" s="615">
        <v>-197.48699999999999</v>
      </c>
      <c r="H125" s="619">
        <v>-112.027</v>
      </c>
      <c r="I125" s="615">
        <f t="shared" ref="I125" si="81">G125-Z125</f>
        <v>-80.582999999999998</v>
      </c>
      <c r="J125" s="619">
        <f t="shared" ref="J125" si="82">H125-AA125</f>
        <v>-94.100999999999999</v>
      </c>
      <c r="K125" s="615">
        <v>-33.155000000000001</v>
      </c>
      <c r="L125" s="619">
        <v>-13.41</v>
      </c>
      <c r="M125" s="615">
        <f t="shared" ref="M125" si="83">K125-AD125</f>
        <v>-31.642000000000003</v>
      </c>
      <c r="N125" s="619">
        <f t="shared" ref="N125" si="84">L125-AE125</f>
        <v>-19.913</v>
      </c>
      <c r="O125" s="615">
        <v>-357.64400000000001</v>
      </c>
      <c r="P125" s="619">
        <v>-360.82100000000003</v>
      </c>
      <c r="Q125" s="615">
        <f t="shared" ref="Q125" si="85">O125-AH125</f>
        <v>-166.71700000000001</v>
      </c>
      <c r="R125" s="619">
        <f t="shared" ref="R125" si="86">P125-AI125</f>
        <v>-206.61900000000003</v>
      </c>
      <c r="T125" s="174">
        <v>0</v>
      </c>
      <c r="U125" s="185" t="s">
        <v>453</v>
      </c>
      <c r="V125" s="615">
        <v>-72.510000000000005</v>
      </c>
      <c r="W125" s="619">
        <v>-142.779</v>
      </c>
      <c r="X125" s="615"/>
      <c r="Y125" s="619"/>
      <c r="Z125" s="615">
        <v>-116.904</v>
      </c>
      <c r="AA125" s="619">
        <v>-17.925999999999998</v>
      </c>
      <c r="AB125" s="615"/>
      <c r="AC125" s="619"/>
      <c r="AD125" s="615">
        <v>-1.5129999999999999</v>
      </c>
      <c r="AE125" s="619">
        <v>6.5030000000000001</v>
      </c>
      <c r="AF125" s="615"/>
      <c r="AG125" s="619"/>
      <c r="AH125" s="615">
        <v>-190.92699999999999</v>
      </c>
      <c r="AI125" s="619">
        <v>-154.202</v>
      </c>
      <c r="AJ125" s="615"/>
      <c r="AK125" s="619"/>
    </row>
    <row r="126" spans="1:37">
      <c r="K126" s="179"/>
      <c r="L126" s="179"/>
      <c r="M126" s="179"/>
      <c r="N126" s="179"/>
      <c r="O126" s="179"/>
      <c r="P126" s="179"/>
      <c r="Q126" s="179"/>
      <c r="R126" s="179"/>
      <c r="S126" s="179"/>
      <c r="T126" s="179">
        <v>0</v>
      </c>
      <c r="U126" s="179">
        <v>0</v>
      </c>
      <c r="V126" s="179">
        <v>0</v>
      </c>
      <c r="W126" s="179">
        <v>0</v>
      </c>
      <c r="X126" s="179"/>
      <c r="Y126" s="179"/>
      <c r="Z126" s="179">
        <v>0</v>
      </c>
      <c r="AA126" s="179">
        <v>0</v>
      </c>
      <c r="AB126" s="179"/>
      <c r="AC126" s="179"/>
      <c r="AD126" s="179">
        <v>0</v>
      </c>
      <c r="AE126" s="179">
        <v>0</v>
      </c>
      <c r="AF126" s="179"/>
      <c r="AG126" s="179"/>
      <c r="AH126" s="179">
        <v>0</v>
      </c>
      <c r="AI126" s="179">
        <v>0</v>
      </c>
      <c r="AJ126" s="179"/>
      <c r="AK126" s="179"/>
    </row>
    <row r="127" spans="1:37" s="154" customFormat="1">
      <c r="A127" s="168" t="s">
        <v>454</v>
      </c>
      <c r="B127" s="186"/>
      <c r="C127" s="625">
        <v>299.06099999999998</v>
      </c>
      <c r="D127" s="618">
        <v>91.811000000000007</v>
      </c>
      <c r="E127" s="625">
        <f t="shared" ref="E127:E129" si="87">C127-V127</f>
        <v>164.59199999999998</v>
      </c>
      <c r="F127" s="618">
        <f t="shared" ref="F127:F129" si="88">D127-W127</f>
        <v>-66.369</v>
      </c>
      <c r="G127" s="625">
        <v>321.88600000000002</v>
      </c>
      <c r="H127" s="618">
        <v>440.42500000000001</v>
      </c>
      <c r="I127" s="625">
        <f t="shared" ref="I127:I129" si="89">G127-Z127</f>
        <v>64.30400000000003</v>
      </c>
      <c r="J127" s="618">
        <f t="shared" ref="J127:J129" si="90">H127-AA127</f>
        <v>195.93600000000001</v>
      </c>
      <c r="K127" s="625">
        <v>-142.99600000000001</v>
      </c>
      <c r="L127" s="618">
        <v>-73.204999999999998</v>
      </c>
      <c r="M127" s="625">
        <f t="shared" ref="M127:M129" si="91">K127-AD127</f>
        <v>-108.76700000000001</v>
      </c>
      <c r="N127" s="618">
        <f t="shared" ref="N127:N129" si="92">L127-AE127</f>
        <v>-7.5090000000000003</v>
      </c>
      <c r="O127" s="625">
        <v>477.95100000000002</v>
      </c>
      <c r="P127" s="618">
        <v>459.03100000000001</v>
      </c>
      <c r="Q127" s="625">
        <f t="shared" ref="Q127:Q129" si="93">O127-AH127</f>
        <v>120.12900000000002</v>
      </c>
      <c r="R127" s="618">
        <f t="shared" ref="R127:R129" si="94">P127-AI127</f>
        <v>122.05799999999999</v>
      </c>
      <c r="T127" s="168" t="s">
        <v>454</v>
      </c>
      <c r="U127" s="186">
        <v>0</v>
      </c>
      <c r="V127" s="625">
        <v>134.46899999999999</v>
      </c>
      <c r="W127" s="618">
        <v>158.18</v>
      </c>
      <c r="X127" s="625"/>
      <c r="Y127" s="618"/>
      <c r="Z127" s="625">
        <v>257.58199999999999</v>
      </c>
      <c r="AA127" s="618">
        <v>244.489</v>
      </c>
      <c r="AB127" s="625"/>
      <c r="AC127" s="618"/>
      <c r="AD127" s="625">
        <v>-34.228999999999999</v>
      </c>
      <c r="AE127" s="618">
        <v>-65.695999999999998</v>
      </c>
      <c r="AF127" s="625"/>
      <c r="AG127" s="618"/>
      <c r="AH127" s="625">
        <v>357.822</v>
      </c>
      <c r="AI127" s="618">
        <v>336.97300000000001</v>
      </c>
      <c r="AJ127" s="625"/>
      <c r="AK127" s="618"/>
    </row>
    <row r="128" spans="1:37">
      <c r="A128" s="174"/>
      <c r="B128" s="185" t="s">
        <v>455</v>
      </c>
      <c r="C128" s="626">
        <v>80.656000000000006</v>
      </c>
      <c r="D128" s="619">
        <v>113.886</v>
      </c>
      <c r="E128" s="626">
        <f t="shared" si="87"/>
        <v>0.43200000000000216</v>
      </c>
      <c r="F128" s="619">
        <f t="shared" si="88"/>
        <v>82.013999999999996</v>
      </c>
      <c r="G128" s="626">
        <v>-35.973999999999997</v>
      </c>
      <c r="H128" s="619">
        <v>82.463999999999999</v>
      </c>
      <c r="I128" s="626">
        <f t="shared" si="89"/>
        <v>-84.733000000000004</v>
      </c>
      <c r="J128" s="619">
        <f t="shared" si="90"/>
        <v>41.96</v>
      </c>
      <c r="K128" s="626">
        <v>1957.644</v>
      </c>
      <c r="L128" s="619">
        <v>1.319</v>
      </c>
      <c r="M128" s="626">
        <f t="shared" si="91"/>
        <v>1956.377</v>
      </c>
      <c r="N128" s="619">
        <f t="shared" si="92"/>
        <v>0.39699999999999991</v>
      </c>
      <c r="O128" s="626">
        <v>2002.326</v>
      </c>
      <c r="P128" s="619">
        <v>197.66900000000001</v>
      </c>
      <c r="Q128" s="626">
        <f t="shared" si="93"/>
        <v>1872.076</v>
      </c>
      <c r="R128" s="619">
        <f t="shared" si="94"/>
        <v>124.37100000000001</v>
      </c>
      <c r="T128" s="174">
        <v>0</v>
      </c>
      <c r="U128" s="185" t="s">
        <v>455</v>
      </c>
      <c r="V128" s="626">
        <v>80.224000000000004</v>
      </c>
      <c r="W128" s="619">
        <v>31.872</v>
      </c>
      <c r="X128" s="626"/>
      <c r="Y128" s="619"/>
      <c r="Z128" s="626">
        <v>48.759</v>
      </c>
      <c r="AA128" s="619">
        <v>40.503999999999998</v>
      </c>
      <c r="AB128" s="626"/>
      <c r="AC128" s="619"/>
      <c r="AD128" s="626">
        <v>1.2669999999999999</v>
      </c>
      <c r="AE128" s="619">
        <v>0.92200000000000004</v>
      </c>
      <c r="AF128" s="626"/>
      <c r="AG128" s="619"/>
      <c r="AH128" s="626">
        <v>130.25</v>
      </c>
      <c r="AI128" s="619">
        <v>73.298000000000002</v>
      </c>
      <c r="AJ128" s="626"/>
      <c r="AK128" s="619"/>
    </row>
    <row r="129" spans="1:37">
      <c r="A129" s="168" t="s">
        <v>456</v>
      </c>
      <c r="B129" s="185"/>
      <c r="C129" s="625">
        <v>379.71699999999998</v>
      </c>
      <c r="D129" s="618">
        <v>205.697</v>
      </c>
      <c r="E129" s="625">
        <f t="shared" si="87"/>
        <v>165.02399999999997</v>
      </c>
      <c r="F129" s="618">
        <f t="shared" si="88"/>
        <v>15.64500000000001</v>
      </c>
      <c r="G129" s="625">
        <v>285.91199999999998</v>
      </c>
      <c r="H129" s="618">
        <v>522.88900000000001</v>
      </c>
      <c r="I129" s="625">
        <f t="shared" si="89"/>
        <v>-20.42900000000003</v>
      </c>
      <c r="J129" s="618">
        <f t="shared" si="90"/>
        <v>237.89600000000002</v>
      </c>
      <c r="K129" s="625">
        <v>1814.6479999999999</v>
      </c>
      <c r="L129" s="618">
        <v>-71.885999999999996</v>
      </c>
      <c r="M129" s="625">
        <f t="shared" si="91"/>
        <v>1847.61</v>
      </c>
      <c r="N129" s="618">
        <f t="shared" si="92"/>
        <v>-7.1119999999999948</v>
      </c>
      <c r="O129" s="625">
        <v>2480.277</v>
      </c>
      <c r="P129" s="618">
        <v>656.7</v>
      </c>
      <c r="Q129" s="625">
        <f t="shared" si="93"/>
        <v>1992.2049999999999</v>
      </c>
      <c r="R129" s="618">
        <f t="shared" si="94"/>
        <v>246.42900000000003</v>
      </c>
      <c r="T129" s="168" t="s">
        <v>456</v>
      </c>
      <c r="U129" s="185">
        <v>0</v>
      </c>
      <c r="V129" s="625">
        <v>214.69300000000001</v>
      </c>
      <c r="W129" s="618">
        <v>190.05199999999999</v>
      </c>
      <c r="X129" s="625"/>
      <c r="Y129" s="618"/>
      <c r="Z129" s="625">
        <v>306.34100000000001</v>
      </c>
      <c r="AA129" s="618">
        <v>284.99299999999999</v>
      </c>
      <c r="AB129" s="625"/>
      <c r="AC129" s="618"/>
      <c r="AD129" s="625">
        <v>-32.962000000000003</v>
      </c>
      <c r="AE129" s="618">
        <v>-64.774000000000001</v>
      </c>
      <c r="AF129" s="625"/>
      <c r="AG129" s="618"/>
      <c r="AH129" s="625">
        <v>488.072</v>
      </c>
      <c r="AI129" s="618">
        <v>410.27100000000002</v>
      </c>
      <c r="AJ129" s="625"/>
      <c r="AK129" s="618"/>
    </row>
    <row r="130" spans="1:37">
      <c r="K130" s="179"/>
      <c r="L130" s="179"/>
      <c r="M130" s="179"/>
      <c r="N130" s="179"/>
      <c r="O130" s="179"/>
      <c r="P130" s="179"/>
      <c r="Q130" s="179"/>
      <c r="R130" s="179"/>
      <c r="S130" s="179"/>
      <c r="T130" s="179">
        <v>0</v>
      </c>
      <c r="U130" s="179">
        <v>0</v>
      </c>
      <c r="V130" s="179">
        <v>0</v>
      </c>
      <c r="W130" s="179">
        <v>0</v>
      </c>
      <c r="X130" s="179"/>
      <c r="Y130" s="179"/>
      <c r="Z130" s="179">
        <v>0</v>
      </c>
      <c r="AA130" s="179">
        <v>0</v>
      </c>
      <c r="AB130" s="179"/>
      <c r="AC130" s="179"/>
      <c r="AD130" s="179">
        <v>0</v>
      </c>
      <c r="AE130" s="179">
        <v>0</v>
      </c>
      <c r="AF130" s="179"/>
      <c r="AG130" s="179"/>
      <c r="AH130" s="179">
        <v>0</v>
      </c>
      <c r="AI130" s="179">
        <v>0</v>
      </c>
      <c r="AJ130" s="179"/>
      <c r="AK130" s="179"/>
    </row>
    <row r="131" spans="1:37">
      <c r="A131" s="174"/>
      <c r="B131" s="185" t="s">
        <v>457</v>
      </c>
      <c r="C131" s="625">
        <v>379.71699999999998</v>
      </c>
      <c r="D131" s="618">
        <v>205.697</v>
      </c>
      <c r="E131" s="625">
        <f t="shared" ref="E131" si="95">C131-V131</f>
        <v>165.02399999999997</v>
      </c>
      <c r="F131" s="618">
        <f t="shared" ref="F131" si="96">D131-W131</f>
        <v>15.64500000000001</v>
      </c>
      <c r="G131" s="625">
        <v>285.91199999999998</v>
      </c>
      <c r="H131" s="618">
        <v>1814.6479999999999</v>
      </c>
      <c r="I131" s="625">
        <f t="shared" ref="I131" si="97">G131-Z131</f>
        <v>-20.42900000000003</v>
      </c>
      <c r="J131" s="618">
        <f t="shared" ref="J131" si="98">H131-AA131</f>
        <v>1847.61</v>
      </c>
      <c r="K131" s="625">
        <v>1814.6479999999999</v>
      </c>
      <c r="L131" s="618">
        <v>-71.885999999999996</v>
      </c>
      <c r="M131" s="625">
        <f t="shared" ref="M131" si="99">K131-AD131</f>
        <v>1847.61</v>
      </c>
      <c r="N131" s="618">
        <f t="shared" ref="N131" si="100">L131-AE131</f>
        <v>-7.1119999999999948</v>
      </c>
      <c r="O131" s="625">
        <v>2480.277</v>
      </c>
      <c r="P131" s="618">
        <v>656.7</v>
      </c>
      <c r="Q131" s="625">
        <f t="shared" ref="Q131:Q133" si="101">O131-AH131</f>
        <v>1992.2049999999999</v>
      </c>
      <c r="R131" s="618">
        <f t="shared" ref="R131:R133" si="102">P131-AI131</f>
        <v>246.42900000000003</v>
      </c>
      <c r="T131" s="174">
        <v>0</v>
      </c>
      <c r="U131" s="185" t="s">
        <v>457</v>
      </c>
      <c r="V131" s="625">
        <v>214.69300000000001</v>
      </c>
      <c r="W131" s="618">
        <v>190.05199999999999</v>
      </c>
      <c r="X131" s="625"/>
      <c r="Y131" s="618"/>
      <c r="Z131" s="625">
        <v>306.34100000000001</v>
      </c>
      <c r="AA131" s="618">
        <v>-32.962000000000003</v>
      </c>
      <c r="AB131" s="625"/>
      <c r="AC131" s="618"/>
      <c r="AD131" s="625">
        <v>-32.962000000000003</v>
      </c>
      <c r="AE131" s="618">
        <v>-64.774000000000001</v>
      </c>
      <c r="AF131" s="625"/>
      <c r="AG131" s="618"/>
      <c r="AH131" s="625">
        <v>488.072</v>
      </c>
      <c r="AI131" s="618">
        <v>410.27100000000002</v>
      </c>
      <c r="AJ131" s="625"/>
      <c r="AK131" s="618"/>
    </row>
    <row r="132" spans="1:37">
      <c r="A132" s="174"/>
      <c r="B132" s="186" t="s">
        <v>175</v>
      </c>
      <c r="C132" s="626">
        <v>0</v>
      </c>
      <c r="D132" s="619">
        <v>0</v>
      </c>
      <c r="E132" s="626">
        <v>0</v>
      </c>
      <c r="F132" s="619">
        <v>0</v>
      </c>
      <c r="G132" s="626">
        <v>0</v>
      </c>
      <c r="H132" s="619">
        <v>0</v>
      </c>
      <c r="I132" s="626">
        <v>0</v>
      </c>
      <c r="J132" s="619">
        <v>0</v>
      </c>
      <c r="K132" s="626">
        <v>0</v>
      </c>
      <c r="L132" s="619">
        <v>0</v>
      </c>
      <c r="M132" s="626">
        <v>0</v>
      </c>
      <c r="N132" s="619">
        <v>0</v>
      </c>
      <c r="O132" s="626">
        <v>2289.7359999999999</v>
      </c>
      <c r="P132" s="619">
        <v>476.137</v>
      </c>
      <c r="Q132" s="626">
        <f t="shared" si="101"/>
        <v>1930.6519999999998</v>
      </c>
      <c r="R132" s="619">
        <f t="shared" si="102"/>
        <v>168.82600000000002</v>
      </c>
      <c r="T132" s="174">
        <v>0</v>
      </c>
      <c r="U132" s="186" t="s">
        <v>175</v>
      </c>
      <c r="V132" s="626">
        <v>0</v>
      </c>
      <c r="W132" s="619">
        <v>0</v>
      </c>
      <c r="X132" s="626"/>
      <c r="Y132" s="619"/>
      <c r="Z132" s="626">
        <v>0</v>
      </c>
      <c r="AA132" s="619">
        <v>0</v>
      </c>
      <c r="AB132" s="626"/>
      <c r="AC132" s="619"/>
      <c r="AD132" s="626">
        <v>0</v>
      </c>
      <c r="AE132" s="619">
        <v>0</v>
      </c>
      <c r="AF132" s="626"/>
      <c r="AG132" s="619"/>
      <c r="AH132" s="626">
        <v>359.084</v>
      </c>
      <c r="AI132" s="619">
        <v>307.31099999999998</v>
      </c>
      <c r="AJ132" s="626"/>
      <c r="AK132" s="619"/>
    </row>
    <row r="133" spans="1:37">
      <c r="A133" s="174"/>
      <c r="B133" s="186" t="s">
        <v>98</v>
      </c>
      <c r="C133" s="626">
        <v>0</v>
      </c>
      <c r="D133" s="619">
        <v>0</v>
      </c>
      <c r="E133" s="626">
        <v>0</v>
      </c>
      <c r="F133" s="619">
        <v>0</v>
      </c>
      <c r="G133" s="626">
        <v>0</v>
      </c>
      <c r="H133" s="619">
        <v>0</v>
      </c>
      <c r="I133" s="626">
        <v>0</v>
      </c>
      <c r="J133" s="619">
        <v>0</v>
      </c>
      <c r="K133" s="626">
        <v>0</v>
      </c>
      <c r="L133" s="619">
        <v>0</v>
      </c>
      <c r="M133" s="626">
        <v>0</v>
      </c>
      <c r="N133" s="619">
        <v>0</v>
      </c>
      <c r="O133" s="626">
        <v>190.541</v>
      </c>
      <c r="P133" s="619">
        <v>180.56299999999999</v>
      </c>
      <c r="Q133" s="626">
        <f t="shared" si="101"/>
        <v>61.552999999999997</v>
      </c>
      <c r="R133" s="619">
        <f t="shared" si="102"/>
        <v>77.602999999999994</v>
      </c>
      <c r="T133" s="174">
        <v>0</v>
      </c>
      <c r="U133" s="186" t="s">
        <v>98</v>
      </c>
      <c r="V133" s="626">
        <v>0</v>
      </c>
      <c r="W133" s="619">
        <v>0</v>
      </c>
      <c r="X133" s="626"/>
      <c r="Y133" s="619"/>
      <c r="Z133" s="626">
        <v>0</v>
      </c>
      <c r="AA133" s="619">
        <v>0</v>
      </c>
      <c r="AB133" s="626"/>
      <c r="AC133" s="619"/>
      <c r="AD133" s="626">
        <v>0</v>
      </c>
      <c r="AE133" s="619">
        <v>0</v>
      </c>
      <c r="AF133" s="626"/>
      <c r="AG133" s="619"/>
      <c r="AH133" s="626">
        <v>128.988</v>
      </c>
      <c r="AI133" s="619">
        <v>102.96</v>
      </c>
      <c r="AJ133" s="626"/>
      <c r="AK133" s="619"/>
    </row>
    <row r="136" spans="1:37">
      <c r="C136" s="88"/>
    </row>
    <row r="138" spans="1:37">
      <c r="A138" s="942" t="s">
        <v>462</v>
      </c>
      <c r="B138" s="943"/>
      <c r="C138" s="931" t="s">
        <v>54</v>
      </c>
      <c r="D138" s="933"/>
      <c r="E138" s="931" t="s">
        <v>59</v>
      </c>
      <c r="F138" s="933"/>
      <c r="G138" s="931" t="s">
        <v>463</v>
      </c>
      <c r="H138" s="933"/>
      <c r="I138" s="931" t="s">
        <v>53</v>
      </c>
      <c r="J138" s="933"/>
    </row>
    <row r="139" spans="1:37">
      <c r="A139" s="934" t="s">
        <v>458</v>
      </c>
      <c r="B139" s="935"/>
      <c r="C139" s="611" t="str">
        <f t="shared" ref="C139" si="103">C36</f>
        <v xml:space="preserve"> June 30 2024</v>
      </c>
      <c r="D139" s="281" t="s">
        <v>530</v>
      </c>
      <c r="E139" s="611" t="str">
        <f t="shared" ref="E139" si="104">C36</f>
        <v xml:space="preserve"> June 30 2024</v>
      </c>
      <c r="F139" s="281" t="s">
        <v>530</v>
      </c>
      <c r="G139" s="611" t="str">
        <f t="shared" ref="G139" si="105">C36</f>
        <v xml:space="preserve"> June 30 2024</v>
      </c>
      <c r="H139" s="281" t="s">
        <v>530</v>
      </c>
      <c r="I139" s="611" t="str">
        <f t="shared" ref="I139" si="106">C36</f>
        <v xml:space="preserve"> June 30 2024</v>
      </c>
      <c r="J139" s="281" t="s">
        <v>530</v>
      </c>
    </row>
    <row r="140" spans="1:37">
      <c r="A140" s="936"/>
      <c r="B140" s="937"/>
      <c r="C140" s="612" t="s">
        <v>245</v>
      </c>
      <c r="D140" s="282" t="s">
        <v>245</v>
      </c>
      <c r="E140" s="612" t="s">
        <v>245</v>
      </c>
      <c r="F140" s="282" t="s">
        <v>245</v>
      </c>
      <c r="G140" s="612" t="s">
        <v>245</v>
      </c>
      <c r="H140" s="282" t="s">
        <v>245</v>
      </c>
      <c r="I140" s="612" t="s">
        <v>245</v>
      </c>
      <c r="J140" s="282" t="s">
        <v>245</v>
      </c>
    </row>
    <row r="142" spans="1:37">
      <c r="A142" s="168"/>
      <c r="B142" s="181" t="s">
        <v>459</v>
      </c>
      <c r="C142" s="616">
        <v>396452</v>
      </c>
      <c r="D142" s="287">
        <v>230203</v>
      </c>
      <c r="E142" s="616">
        <v>685849</v>
      </c>
      <c r="F142" s="287">
        <v>1008117</v>
      </c>
      <c r="G142" s="616">
        <v>-70753</v>
      </c>
      <c r="H142" s="287">
        <v>-77897</v>
      </c>
      <c r="I142" s="616">
        <v>1011548</v>
      </c>
      <c r="J142" s="287">
        <v>1160423</v>
      </c>
    </row>
    <row r="143" spans="1:37">
      <c r="A143" s="168"/>
      <c r="B143" s="181" t="s">
        <v>460</v>
      </c>
      <c r="C143" s="616">
        <v>-1520836</v>
      </c>
      <c r="D143" s="287">
        <v>718816</v>
      </c>
      <c r="E143" s="616">
        <v>-759712</v>
      </c>
      <c r="F143" s="287">
        <v>-751539</v>
      </c>
      <c r="G143" s="616">
        <v>5348420</v>
      </c>
      <c r="H143" s="287">
        <v>61249</v>
      </c>
      <c r="I143" s="616">
        <v>3067872</v>
      </c>
      <c r="J143" s="287">
        <v>28526</v>
      </c>
    </row>
    <row r="144" spans="1:37">
      <c r="A144" s="168"/>
      <c r="B144" s="181" t="s">
        <v>461</v>
      </c>
      <c r="C144" s="616">
        <v>442761</v>
      </c>
      <c r="D144" s="287">
        <v>-263863</v>
      </c>
      <c r="E144" s="616">
        <v>27609</v>
      </c>
      <c r="F144" s="287">
        <v>76406</v>
      </c>
      <c r="G144" s="616">
        <v>-1749518</v>
      </c>
      <c r="H144" s="287">
        <v>-36854</v>
      </c>
      <c r="I144" s="616">
        <v>-1279148</v>
      </c>
      <c r="J144" s="287">
        <v>-224311</v>
      </c>
    </row>
  </sheetData>
  <mergeCells count="46">
    <mergeCell ref="AF77:AG77"/>
    <mergeCell ref="AH77:AI77"/>
    <mergeCell ref="AJ77:AK77"/>
    <mergeCell ref="T78:U79"/>
    <mergeCell ref="V77:W77"/>
    <mergeCell ref="X77:Y77"/>
    <mergeCell ref="Z77:AA77"/>
    <mergeCell ref="AB77:AC77"/>
    <mergeCell ref="AD77:AE77"/>
    <mergeCell ref="T76:U76"/>
    <mergeCell ref="V76:Y76"/>
    <mergeCell ref="Z76:AC76"/>
    <mergeCell ref="AD76:AG76"/>
    <mergeCell ref="AH76:AK76"/>
    <mergeCell ref="I3:J3"/>
    <mergeCell ref="A138:B138"/>
    <mergeCell ref="C35:D35"/>
    <mergeCell ref="E35:F35"/>
    <mergeCell ref="A35:B35"/>
    <mergeCell ref="A36:B37"/>
    <mergeCell ref="A3:B3"/>
    <mergeCell ref="A4:B5"/>
    <mergeCell ref="C3:D3"/>
    <mergeCell ref="E3:F3"/>
    <mergeCell ref="G3:H3"/>
    <mergeCell ref="G138:H138"/>
    <mergeCell ref="I138:J138"/>
    <mergeCell ref="G35:H35"/>
    <mergeCell ref="I35:J35"/>
    <mergeCell ref="G76:J76"/>
    <mergeCell ref="A139:B140"/>
    <mergeCell ref="A76:B76"/>
    <mergeCell ref="A78:B79"/>
    <mergeCell ref="C138:D138"/>
    <mergeCell ref="E138:F138"/>
    <mergeCell ref="C76:F76"/>
    <mergeCell ref="C77:D77"/>
    <mergeCell ref="E77:F77"/>
    <mergeCell ref="O77:P77"/>
    <mergeCell ref="Q77:R77"/>
    <mergeCell ref="O76:R76"/>
    <mergeCell ref="G77:H77"/>
    <mergeCell ref="I77:J77"/>
    <mergeCell ref="K77:L77"/>
    <mergeCell ref="M77:N77"/>
    <mergeCell ref="K76:N76"/>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Q146"/>
  <sheetViews>
    <sheetView topLeftCell="K119" workbookViewId="0">
      <selection activeCell="Q162" sqref="Q162"/>
    </sheetView>
  </sheetViews>
  <sheetFormatPr baseColWidth="10" defaultColWidth="11.42578125" defaultRowHeight="12.75"/>
  <cols>
    <col min="1" max="1" width="2.85546875" style="179" customWidth="1"/>
    <col min="2" max="2" width="69.7109375" style="179" customWidth="1"/>
    <col min="3" max="3" width="20.28515625" style="179" customWidth="1"/>
    <col min="4" max="4" width="21.28515625" style="179" customWidth="1"/>
    <col min="5" max="5" width="20.28515625" style="179" customWidth="1"/>
    <col min="6" max="6" width="19" style="179" customWidth="1"/>
    <col min="7" max="7" width="21.5703125" style="179" customWidth="1"/>
    <col min="8" max="8" width="20" style="179" customWidth="1"/>
    <col min="9" max="9" width="20.140625" style="179" customWidth="1"/>
    <col min="10" max="12" width="20.85546875" style="179" customWidth="1"/>
    <col min="13" max="13" width="21.140625" style="179" customWidth="1"/>
    <col min="14" max="14" width="21" style="179" customWidth="1"/>
    <col min="15" max="15" width="19.28515625" style="179" customWidth="1"/>
    <col min="16" max="16" width="21.42578125" style="179" customWidth="1"/>
    <col min="17" max="17" width="19.42578125" style="88" customWidth="1"/>
    <col min="18" max="18" width="19" style="88" customWidth="1"/>
    <col min="19" max="20" width="14.28515625" style="88" customWidth="1"/>
    <col min="21" max="21" width="13.5703125" style="88" customWidth="1"/>
    <col min="22" max="22" width="12.28515625" style="88" customWidth="1"/>
    <col min="23" max="23" width="15.42578125" style="88" customWidth="1"/>
    <col min="24" max="24" width="17.140625" style="88" customWidth="1"/>
    <col min="25" max="25" width="17.85546875" style="88" customWidth="1"/>
    <col min="26" max="26" width="16.7109375" style="88" customWidth="1"/>
    <col min="27" max="27" width="17.85546875" style="88" customWidth="1"/>
    <col min="28" max="28" width="18.42578125" style="88" customWidth="1"/>
    <col min="29" max="29" width="16.140625" style="88" customWidth="1"/>
    <col min="30" max="30" width="16.28515625" style="88" customWidth="1"/>
    <col min="31" max="31" width="16.5703125" style="88" customWidth="1"/>
    <col min="32" max="32" width="15.140625" style="88" customWidth="1"/>
    <col min="33" max="33" width="14.140625" style="88" customWidth="1"/>
    <col min="34" max="34" width="15.5703125" style="88" customWidth="1"/>
    <col min="35" max="36" width="11.42578125" style="88"/>
    <col min="37" max="37" width="44.7109375" style="88" customWidth="1"/>
    <col min="38" max="16384" width="11.42578125" style="88"/>
  </cols>
  <sheetData>
    <row r="1" spans="1:24">
      <c r="A1" s="88"/>
      <c r="B1" s="89"/>
    </row>
    <row r="2" spans="1:24">
      <c r="A2" s="961" t="s">
        <v>462</v>
      </c>
      <c r="B2" s="962"/>
      <c r="C2" s="931" t="s">
        <v>464</v>
      </c>
      <c r="D2" s="932"/>
      <c r="E2" s="932"/>
      <c r="F2" s="932"/>
      <c r="G2" s="932"/>
      <c r="H2" s="932"/>
      <c r="I2" s="932"/>
      <c r="J2" s="932"/>
      <c r="K2" s="932"/>
      <c r="L2" s="932"/>
      <c r="M2" s="932"/>
      <c r="N2" s="932"/>
      <c r="O2" s="932"/>
      <c r="P2" s="932"/>
      <c r="Q2" s="932"/>
      <c r="R2" s="933"/>
    </row>
    <row r="3" spans="1:24">
      <c r="A3" s="942" t="s">
        <v>0</v>
      </c>
      <c r="B3" s="943"/>
      <c r="C3" s="931" t="s">
        <v>246</v>
      </c>
      <c r="D3" s="933"/>
      <c r="E3" s="931" t="s">
        <v>5</v>
      </c>
      <c r="F3" s="933"/>
      <c r="G3" s="931" t="s">
        <v>6</v>
      </c>
      <c r="H3" s="933"/>
      <c r="I3" s="931" t="s">
        <v>7</v>
      </c>
      <c r="J3" s="933"/>
      <c r="K3" s="931" t="s">
        <v>14</v>
      </c>
      <c r="L3" s="933"/>
      <c r="M3" s="931" t="s">
        <v>50</v>
      </c>
      <c r="N3" s="933"/>
      <c r="O3" s="931" t="s">
        <v>369</v>
      </c>
      <c r="P3" s="933"/>
      <c r="Q3" s="931" t="s">
        <v>53</v>
      </c>
      <c r="R3" s="933"/>
    </row>
    <row r="4" spans="1:24">
      <c r="A4" s="947" t="s">
        <v>370</v>
      </c>
      <c r="B4" s="957"/>
      <c r="C4" s="611" t="s">
        <v>525</v>
      </c>
      <c r="D4" s="613" t="s">
        <v>523</v>
      </c>
      <c r="E4" s="611" t="s">
        <v>525</v>
      </c>
      <c r="F4" s="613" t="s">
        <v>523</v>
      </c>
      <c r="G4" s="611" t="s">
        <v>525</v>
      </c>
      <c r="H4" s="613" t="s">
        <v>523</v>
      </c>
      <c r="I4" s="611" t="s">
        <v>525</v>
      </c>
      <c r="J4" s="613" t="s">
        <v>523</v>
      </c>
      <c r="K4" s="611" t="s">
        <v>525</v>
      </c>
      <c r="L4" s="613" t="s">
        <v>523</v>
      </c>
      <c r="M4" s="611" t="s">
        <v>525</v>
      </c>
      <c r="N4" s="613" t="s">
        <v>523</v>
      </c>
      <c r="O4" s="611" t="s">
        <v>525</v>
      </c>
      <c r="P4" s="613" t="s">
        <v>523</v>
      </c>
      <c r="Q4" s="611" t="s">
        <v>525</v>
      </c>
      <c r="R4" s="613" t="s">
        <v>523</v>
      </c>
    </row>
    <row r="5" spans="1:24">
      <c r="A5" s="958"/>
      <c r="B5" s="959"/>
      <c r="C5" s="612" t="s">
        <v>245</v>
      </c>
      <c r="D5" s="282" t="s">
        <v>245</v>
      </c>
      <c r="E5" s="612" t="s">
        <v>245</v>
      </c>
      <c r="F5" s="282" t="s">
        <v>245</v>
      </c>
      <c r="G5" s="612" t="s">
        <v>245</v>
      </c>
      <c r="H5" s="282" t="s">
        <v>245</v>
      </c>
      <c r="I5" s="612" t="s">
        <v>245</v>
      </c>
      <c r="J5" s="282" t="s">
        <v>245</v>
      </c>
      <c r="K5" s="612" t="s">
        <v>245</v>
      </c>
      <c r="L5" s="282" t="s">
        <v>245</v>
      </c>
      <c r="M5" s="612" t="s">
        <v>245</v>
      </c>
      <c r="N5" s="282" t="s">
        <v>245</v>
      </c>
      <c r="O5" s="612" t="s">
        <v>245</v>
      </c>
      <c r="P5" s="282" t="s">
        <v>245</v>
      </c>
      <c r="Q5" s="612" t="s">
        <v>245</v>
      </c>
      <c r="R5" s="282" t="s">
        <v>245</v>
      </c>
    </row>
    <row r="6" spans="1:24" s="154" customFormat="1">
      <c r="A6" s="168" t="s">
        <v>371</v>
      </c>
      <c r="B6" s="169"/>
      <c r="C6" s="609">
        <v>0</v>
      </c>
      <c r="D6" s="283">
        <v>0</v>
      </c>
      <c r="E6" s="609">
        <v>60.231999999999999</v>
      </c>
      <c r="F6" s="283">
        <v>59.991999999999997</v>
      </c>
      <c r="G6" s="609">
        <v>705.08600000000001</v>
      </c>
      <c r="H6" s="283">
        <v>811.529</v>
      </c>
      <c r="I6" s="609">
        <v>458.38600000000002</v>
      </c>
      <c r="J6" s="283">
        <v>463.87900000000002</v>
      </c>
      <c r="K6" s="609">
        <v>196.13399999999999</v>
      </c>
      <c r="L6" s="283">
        <v>2165.7669999999998</v>
      </c>
      <c r="M6" s="609">
        <v>163.523</v>
      </c>
      <c r="N6" s="283">
        <v>150.01</v>
      </c>
      <c r="O6" s="609">
        <v>-6.0000000000000001E-3</v>
      </c>
      <c r="P6" s="283">
        <v>-2.5999999999999999E-2</v>
      </c>
      <c r="Q6" s="609">
        <v>1583.355</v>
      </c>
      <c r="R6" s="283">
        <v>3651.1509999999998</v>
      </c>
    </row>
    <row r="7" spans="1:24">
      <c r="A7" s="170"/>
      <c r="B7" s="171" t="s">
        <v>372</v>
      </c>
      <c r="C7" s="610">
        <v>0</v>
      </c>
      <c r="D7" s="284">
        <v>0</v>
      </c>
      <c r="E7" s="610">
        <v>7.2460000000000004</v>
      </c>
      <c r="F7" s="284">
        <v>2.5539999999999998</v>
      </c>
      <c r="G7" s="610">
        <v>173.41300000000001</v>
      </c>
      <c r="H7" s="284">
        <v>279.512</v>
      </c>
      <c r="I7" s="610">
        <v>134.655</v>
      </c>
      <c r="J7" s="284">
        <v>184.16900000000001</v>
      </c>
      <c r="K7" s="610">
        <v>0</v>
      </c>
      <c r="L7" s="284">
        <v>0</v>
      </c>
      <c r="M7" s="610">
        <v>62.328000000000003</v>
      </c>
      <c r="N7" s="284">
        <v>48.69</v>
      </c>
      <c r="O7" s="610">
        <v>0</v>
      </c>
      <c r="P7" s="284">
        <v>0</v>
      </c>
      <c r="Q7" s="610">
        <v>377.642</v>
      </c>
      <c r="R7" s="284">
        <v>514.92499999999995</v>
      </c>
    </row>
    <row r="8" spans="1:24">
      <c r="A8" s="170"/>
      <c r="B8" s="171" t="s">
        <v>373</v>
      </c>
      <c r="C8" s="610">
        <v>0</v>
      </c>
      <c r="D8" s="284">
        <v>0</v>
      </c>
      <c r="E8" s="610">
        <v>3.4780000000000002</v>
      </c>
      <c r="F8" s="284">
        <v>5.476</v>
      </c>
      <c r="G8" s="610">
        <v>112.877</v>
      </c>
      <c r="H8" s="284">
        <v>62.930999999999997</v>
      </c>
      <c r="I8" s="610">
        <v>12.169</v>
      </c>
      <c r="J8" s="284">
        <v>2.472</v>
      </c>
      <c r="K8" s="610">
        <v>0</v>
      </c>
      <c r="L8" s="284">
        <v>0</v>
      </c>
      <c r="M8" s="610">
        <v>0</v>
      </c>
      <c r="N8" s="284">
        <v>0</v>
      </c>
      <c r="O8" s="610">
        <v>0</v>
      </c>
      <c r="P8" s="284">
        <v>112.877</v>
      </c>
      <c r="Q8" s="610">
        <v>128.524</v>
      </c>
      <c r="R8" s="284">
        <v>70.879000000000005</v>
      </c>
    </row>
    <row r="9" spans="1:24">
      <c r="A9" s="170"/>
      <c r="B9" s="171" t="s">
        <v>374</v>
      </c>
      <c r="C9" s="610">
        <v>0</v>
      </c>
      <c r="D9" s="284">
        <v>0</v>
      </c>
      <c r="E9" s="610">
        <v>1.4059999999999999</v>
      </c>
      <c r="F9" s="284">
        <v>0.16400000000000001</v>
      </c>
      <c r="G9" s="610">
        <v>16.331</v>
      </c>
      <c r="H9" s="284">
        <v>11.808999999999999</v>
      </c>
      <c r="I9" s="610">
        <v>13.804</v>
      </c>
      <c r="J9" s="284">
        <v>11.943</v>
      </c>
      <c r="K9" s="610">
        <v>0</v>
      </c>
      <c r="L9" s="284">
        <v>0</v>
      </c>
      <c r="M9" s="610">
        <v>6.069</v>
      </c>
      <c r="N9" s="284">
        <v>6.71</v>
      </c>
      <c r="O9" s="610">
        <v>0</v>
      </c>
      <c r="P9" s="284">
        <v>16.331</v>
      </c>
      <c r="Q9" s="610">
        <v>37.61</v>
      </c>
      <c r="R9" s="284">
        <v>30.626000000000001</v>
      </c>
    </row>
    <row r="10" spans="1:24">
      <c r="A10" s="170"/>
      <c r="B10" s="171" t="s">
        <v>375</v>
      </c>
      <c r="C10" s="610">
        <v>0</v>
      </c>
      <c r="D10" s="284">
        <v>0</v>
      </c>
      <c r="E10" s="610">
        <v>43.457999999999998</v>
      </c>
      <c r="F10" s="284">
        <v>36.954999999999998</v>
      </c>
      <c r="G10" s="610">
        <v>165.09899999999999</v>
      </c>
      <c r="H10" s="284">
        <v>153.42099999999999</v>
      </c>
      <c r="I10" s="610">
        <v>110.68</v>
      </c>
      <c r="J10" s="284">
        <v>110.176</v>
      </c>
      <c r="K10" s="610">
        <v>0</v>
      </c>
      <c r="L10" s="284">
        <v>0</v>
      </c>
      <c r="M10" s="610">
        <v>58.433</v>
      </c>
      <c r="N10" s="284">
        <v>58.609000000000002</v>
      </c>
      <c r="O10" s="610">
        <v>0</v>
      </c>
      <c r="P10" s="284">
        <v>165.09899999999999</v>
      </c>
      <c r="Q10" s="610">
        <v>377.67</v>
      </c>
      <c r="R10" s="284">
        <v>359.161</v>
      </c>
    </row>
    <row r="11" spans="1:24">
      <c r="A11" s="170"/>
      <c r="B11" s="171" t="s">
        <v>376</v>
      </c>
      <c r="C11" s="610">
        <v>0</v>
      </c>
      <c r="D11" s="284">
        <v>0</v>
      </c>
      <c r="E11" s="610">
        <v>0.95099999999999996</v>
      </c>
      <c r="F11" s="284">
        <v>0.56200000000000006</v>
      </c>
      <c r="G11" s="610">
        <v>189.22399999999999</v>
      </c>
      <c r="H11" s="284">
        <v>203.506</v>
      </c>
      <c r="I11" s="610">
        <v>1.365</v>
      </c>
      <c r="J11" s="284">
        <v>1.2929999999999999</v>
      </c>
      <c r="K11" s="610">
        <v>0</v>
      </c>
      <c r="L11" s="284">
        <v>0</v>
      </c>
      <c r="M11" s="610">
        <v>1.829</v>
      </c>
      <c r="N11" s="284">
        <v>1.8029999999999999</v>
      </c>
      <c r="O11" s="610">
        <v>-6.0000000000000001E-3</v>
      </c>
      <c r="P11" s="284">
        <v>189.22399999999999</v>
      </c>
      <c r="Q11" s="610">
        <v>193.363</v>
      </c>
      <c r="R11" s="284">
        <v>207.13800000000001</v>
      </c>
    </row>
    <row r="12" spans="1:24">
      <c r="A12" s="170"/>
      <c r="B12" s="171" t="s">
        <v>377</v>
      </c>
      <c r="C12" s="610">
        <v>0</v>
      </c>
      <c r="D12" s="284">
        <v>0</v>
      </c>
      <c r="E12" s="610">
        <v>0</v>
      </c>
      <c r="F12" s="284">
        <v>4.0990000000000002</v>
      </c>
      <c r="G12" s="610">
        <v>38.121000000000002</v>
      </c>
      <c r="H12" s="284">
        <v>36.279000000000003</v>
      </c>
      <c r="I12" s="610">
        <v>35.613999999999997</v>
      </c>
      <c r="J12" s="284">
        <v>46.018999999999998</v>
      </c>
      <c r="K12" s="610">
        <v>0</v>
      </c>
      <c r="L12" s="284">
        <v>0</v>
      </c>
      <c r="M12" s="610">
        <v>8.8640000000000008</v>
      </c>
      <c r="N12" s="284">
        <v>8.3580000000000005</v>
      </c>
      <c r="O12" s="610">
        <v>0</v>
      </c>
      <c r="P12" s="284">
        <v>38.121000000000002</v>
      </c>
      <c r="Q12" s="610">
        <v>82.599000000000004</v>
      </c>
      <c r="R12" s="284">
        <v>94.754999999999995</v>
      </c>
    </row>
    <row r="13" spans="1:24">
      <c r="A13" s="170"/>
      <c r="B13" s="171" t="s">
        <v>378</v>
      </c>
      <c r="C13" s="610">
        <v>0</v>
      </c>
      <c r="D13" s="284">
        <v>0</v>
      </c>
      <c r="E13" s="610">
        <v>3.6930000000000001</v>
      </c>
      <c r="F13" s="284">
        <v>1.1160000000000001</v>
      </c>
      <c r="G13" s="610">
        <v>10.021000000000001</v>
      </c>
      <c r="H13" s="284">
        <v>4.7030000000000003</v>
      </c>
      <c r="I13" s="610">
        <v>47.725999999999999</v>
      </c>
      <c r="J13" s="284">
        <v>-1.704</v>
      </c>
      <c r="K13" s="610">
        <v>0</v>
      </c>
      <c r="L13" s="284">
        <v>0</v>
      </c>
      <c r="M13" s="610">
        <v>26</v>
      </c>
      <c r="N13" s="284">
        <v>25.84</v>
      </c>
      <c r="O13" s="610">
        <v>0</v>
      </c>
      <c r="P13" s="284">
        <v>10.021000000000001</v>
      </c>
      <c r="Q13" s="610">
        <v>87.44</v>
      </c>
      <c r="R13" s="284">
        <v>29.954999999999998</v>
      </c>
    </row>
    <row r="14" spans="1:24">
      <c r="Q14" s="179"/>
      <c r="R14" s="179"/>
      <c r="S14" s="179"/>
      <c r="T14" s="179"/>
      <c r="U14" s="179"/>
      <c r="V14" s="179"/>
      <c r="W14" s="179"/>
      <c r="X14" s="179"/>
    </row>
    <row r="15" spans="1:24" ht="25.5">
      <c r="A15" s="170"/>
      <c r="B15" s="175" t="s">
        <v>379</v>
      </c>
      <c r="C15" s="610">
        <v>0</v>
      </c>
      <c r="D15" s="285">
        <v>0</v>
      </c>
      <c r="E15" s="610">
        <v>0</v>
      </c>
      <c r="F15" s="285">
        <v>9.0660000000000007</v>
      </c>
      <c r="G15" s="610">
        <v>0</v>
      </c>
      <c r="H15" s="285">
        <v>59.368000000000002</v>
      </c>
      <c r="I15" s="610">
        <v>102.373</v>
      </c>
      <c r="J15" s="285">
        <v>109.511</v>
      </c>
      <c r="K15" s="610">
        <v>196.13399999999999</v>
      </c>
      <c r="L15" s="285">
        <v>2165.7669999999998</v>
      </c>
      <c r="M15" s="610">
        <v>0</v>
      </c>
      <c r="N15" s="285">
        <v>0</v>
      </c>
      <c r="O15" s="610">
        <v>0</v>
      </c>
      <c r="P15" s="285">
        <v>0</v>
      </c>
      <c r="Q15" s="610">
        <v>298.50700000000001</v>
      </c>
      <c r="R15" s="285">
        <v>2343.712</v>
      </c>
    </row>
    <row r="16" spans="1:24">
      <c r="Q16" s="179"/>
      <c r="R16" s="179"/>
      <c r="S16" s="179"/>
      <c r="T16" s="179"/>
      <c r="U16" s="179"/>
      <c r="V16" s="179"/>
      <c r="W16" s="179"/>
      <c r="X16" s="179"/>
    </row>
    <row r="17" spans="1:24" s="154" customFormat="1">
      <c r="A17" s="168" t="s">
        <v>380</v>
      </c>
      <c r="B17" s="169"/>
      <c r="C17" s="609">
        <v>0</v>
      </c>
      <c r="D17" s="286">
        <v>0</v>
      </c>
      <c r="E17" s="609">
        <v>103.628</v>
      </c>
      <c r="F17" s="286">
        <v>103.081</v>
      </c>
      <c r="G17" s="609">
        <v>5836.6679999999997</v>
      </c>
      <c r="H17" s="286">
        <v>6344.567</v>
      </c>
      <c r="I17" s="609">
        <v>3292.1280000000002</v>
      </c>
      <c r="J17" s="286">
        <v>3500.1660000000002</v>
      </c>
      <c r="K17" s="609">
        <v>0</v>
      </c>
      <c r="L17" s="286">
        <v>0</v>
      </c>
      <c r="M17" s="609">
        <v>1472.7</v>
      </c>
      <c r="N17" s="286">
        <v>1498.307</v>
      </c>
      <c r="O17" s="609">
        <v>0</v>
      </c>
      <c r="P17" s="286">
        <v>0</v>
      </c>
      <c r="Q17" s="609">
        <v>10705.124</v>
      </c>
      <c r="R17" s="286">
        <v>11446.120999999999</v>
      </c>
    </row>
    <row r="18" spans="1:24">
      <c r="A18" s="170"/>
      <c r="B18" s="171" t="s">
        <v>381</v>
      </c>
      <c r="C18" s="610">
        <v>0</v>
      </c>
      <c r="D18" s="285">
        <v>0</v>
      </c>
      <c r="E18" s="610">
        <v>11.179</v>
      </c>
      <c r="F18" s="285">
        <v>5.44</v>
      </c>
      <c r="G18" s="610">
        <v>346.42899999999997</v>
      </c>
      <c r="H18" s="285">
        <v>381.375</v>
      </c>
      <c r="I18" s="610">
        <v>0.16400000000000001</v>
      </c>
      <c r="J18" s="285">
        <v>0.05</v>
      </c>
      <c r="K18" s="610">
        <v>0</v>
      </c>
      <c r="L18" s="285">
        <v>0</v>
      </c>
      <c r="M18" s="610">
        <v>87.369</v>
      </c>
      <c r="N18" s="285">
        <v>87.635999999999996</v>
      </c>
      <c r="O18" s="610">
        <v>0</v>
      </c>
      <c r="P18" s="285">
        <v>0</v>
      </c>
      <c r="Q18" s="610">
        <v>445.14100000000002</v>
      </c>
      <c r="R18" s="285">
        <v>474.50099999999998</v>
      </c>
    </row>
    <row r="19" spans="1:24">
      <c r="A19" s="170"/>
      <c r="B19" s="171" t="s">
        <v>382</v>
      </c>
      <c r="C19" s="610">
        <v>0</v>
      </c>
      <c r="D19" s="285">
        <v>0</v>
      </c>
      <c r="E19" s="610">
        <v>6.0999999999999999E-2</v>
      </c>
      <c r="F19" s="285">
        <v>0</v>
      </c>
      <c r="G19" s="610">
        <v>56.588000000000001</v>
      </c>
      <c r="H19" s="285">
        <v>69.926000000000002</v>
      </c>
      <c r="I19" s="610">
        <v>10.662000000000001</v>
      </c>
      <c r="J19" s="285">
        <v>12.401999999999999</v>
      </c>
      <c r="K19" s="610">
        <v>0</v>
      </c>
      <c r="L19" s="285">
        <v>0</v>
      </c>
      <c r="M19" s="610">
        <v>19.405000000000001</v>
      </c>
      <c r="N19" s="285">
        <v>18.283999999999999</v>
      </c>
      <c r="O19" s="610">
        <v>0</v>
      </c>
      <c r="P19" s="285">
        <v>0</v>
      </c>
      <c r="Q19" s="610">
        <v>86.715999999999994</v>
      </c>
      <c r="R19" s="285">
        <v>100.61199999999999</v>
      </c>
    </row>
    <row r="20" spans="1:24">
      <c r="A20" s="170"/>
      <c r="B20" s="171" t="s">
        <v>383</v>
      </c>
      <c r="C20" s="610">
        <v>0</v>
      </c>
      <c r="D20" s="285">
        <v>0</v>
      </c>
      <c r="E20" s="610">
        <v>80.897000000000006</v>
      </c>
      <c r="F20" s="285">
        <v>94.873999999999995</v>
      </c>
      <c r="G20" s="610">
        <v>5.08</v>
      </c>
      <c r="H20" s="285">
        <v>5.9779999999999998</v>
      </c>
      <c r="I20" s="610">
        <v>5.6</v>
      </c>
      <c r="J20" s="285">
        <v>5.923</v>
      </c>
      <c r="K20" s="610">
        <v>0</v>
      </c>
      <c r="L20" s="285">
        <v>0</v>
      </c>
      <c r="M20" s="610">
        <v>0.51</v>
      </c>
      <c r="N20" s="285">
        <v>0.51</v>
      </c>
      <c r="O20" s="610">
        <v>0</v>
      </c>
      <c r="P20" s="285">
        <v>0</v>
      </c>
      <c r="Q20" s="610">
        <v>92.087000000000003</v>
      </c>
      <c r="R20" s="285">
        <v>107.285</v>
      </c>
    </row>
    <row r="21" spans="1:24">
      <c r="A21" s="170"/>
      <c r="B21" s="171" t="s">
        <v>384</v>
      </c>
      <c r="C21" s="610">
        <v>0</v>
      </c>
      <c r="D21" s="285">
        <v>0</v>
      </c>
      <c r="E21" s="610">
        <v>0</v>
      </c>
      <c r="F21" s="285">
        <v>0</v>
      </c>
      <c r="G21" s="610">
        <v>0</v>
      </c>
      <c r="H21" s="285">
        <v>0</v>
      </c>
      <c r="I21" s="610">
        <v>0</v>
      </c>
      <c r="J21" s="285">
        <v>0</v>
      </c>
      <c r="K21" s="610">
        <v>0</v>
      </c>
      <c r="L21" s="285">
        <v>0</v>
      </c>
      <c r="M21" s="610">
        <v>0</v>
      </c>
      <c r="N21" s="285">
        <v>0</v>
      </c>
      <c r="O21" s="610">
        <v>0</v>
      </c>
      <c r="P21" s="285">
        <v>0</v>
      </c>
      <c r="Q21" s="610">
        <v>0</v>
      </c>
      <c r="R21" s="285">
        <v>0</v>
      </c>
    </row>
    <row r="22" spans="1:24">
      <c r="A22" s="170"/>
      <c r="B22" s="171" t="s">
        <v>385</v>
      </c>
      <c r="C22" s="610">
        <v>0</v>
      </c>
      <c r="D22" s="285">
        <v>0</v>
      </c>
      <c r="E22" s="610">
        <v>0.57199999999999995</v>
      </c>
      <c r="F22" s="285">
        <v>0.40400000000000003</v>
      </c>
      <c r="G22" s="610">
        <v>53.832000000000001</v>
      </c>
      <c r="H22" s="285">
        <v>2.1869999999999998</v>
      </c>
      <c r="I22" s="610">
        <v>604.34900000000005</v>
      </c>
      <c r="J22" s="285">
        <v>646.49199999999996</v>
      </c>
      <c r="K22" s="610">
        <v>0</v>
      </c>
      <c r="L22" s="285">
        <v>0</v>
      </c>
      <c r="M22" s="610">
        <v>356.214</v>
      </c>
      <c r="N22" s="285">
        <v>356.22399999999999</v>
      </c>
      <c r="O22" s="610">
        <v>0</v>
      </c>
      <c r="P22" s="285">
        <v>0</v>
      </c>
      <c r="Q22" s="610">
        <v>1014.967</v>
      </c>
      <c r="R22" s="285">
        <v>1005.307</v>
      </c>
    </row>
    <row r="23" spans="1:24">
      <c r="A23" s="170"/>
      <c r="B23" s="171" t="s">
        <v>386</v>
      </c>
      <c r="C23" s="610">
        <v>0</v>
      </c>
      <c r="D23" s="285">
        <v>0</v>
      </c>
      <c r="E23" s="610">
        <v>1.2999999999999999E-2</v>
      </c>
      <c r="F23" s="285">
        <v>0.48799999999999999</v>
      </c>
      <c r="G23" s="610">
        <v>196.79</v>
      </c>
      <c r="H23" s="285">
        <v>219.589</v>
      </c>
      <c r="I23" s="610">
        <v>76.266999999999996</v>
      </c>
      <c r="J23" s="285">
        <v>83.11</v>
      </c>
      <c r="K23" s="610">
        <v>0</v>
      </c>
      <c r="L23" s="285">
        <v>0</v>
      </c>
      <c r="M23" s="610">
        <v>176.93100000000001</v>
      </c>
      <c r="N23" s="285">
        <v>186.01400000000001</v>
      </c>
      <c r="O23" s="610">
        <v>0</v>
      </c>
      <c r="P23" s="285">
        <v>0</v>
      </c>
      <c r="Q23" s="610">
        <v>450.00099999999998</v>
      </c>
      <c r="R23" s="285">
        <v>489.20100000000002</v>
      </c>
    </row>
    <row r="24" spans="1:24">
      <c r="A24" s="170"/>
      <c r="B24" s="171" t="s">
        <v>387</v>
      </c>
      <c r="C24" s="610">
        <v>0</v>
      </c>
      <c r="D24" s="285">
        <v>0</v>
      </c>
      <c r="E24" s="610">
        <v>0</v>
      </c>
      <c r="F24" s="285">
        <v>0</v>
      </c>
      <c r="G24" s="610">
        <v>0</v>
      </c>
      <c r="H24" s="285">
        <v>0</v>
      </c>
      <c r="I24" s="610">
        <v>0</v>
      </c>
      <c r="J24" s="285">
        <v>0</v>
      </c>
      <c r="K24" s="610">
        <v>0</v>
      </c>
      <c r="L24" s="285">
        <v>0</v>
      </c>
      <c r="M24" s="610">
        <v>1.1579999999999999</v>
      </c>
      <c r="N24" s="285">
        <v>1.1579999999999999</v>
      </c>
      <c r="O24" s="610">
        <v>0</v>
      </c>
      <c r="P24" s="285">
        <v>0</v>
      </c>
      <c r="Q24" s="610">
        <v>1.1579999999999999</v>
      </c>
      <c r="R24" s="285">
        <v>1.1579999999999999</v>
      </c>
    </row>
    <row r="25" spans="1:24">
      <c r="A25" s="170"/>
      <c r="B25" s="171" t="s">
        <v>388</v>
      </c>
      <c r="C25" s="610">
        <v>0</v>
      </c>
      <c r="D25" s="285">
        <v>0</v>
      </c>
      <c r="E25" s="610">
        <v>0.82</v>
      </c>
      <c r="F25" s="285">
        <v>0.56100000000000005</v>
      </c>
      <c r="G25" s="610">
        <v>5113.7820000000002</v>
      </c>
      <c r="H25" s="285">
        <v>5590.8779999999997</v>
      </c>
      <c r="I25" s="610">
        <v>2552.58</v>
      </c>
      <c r="J25" s="285">
        <v>2705.5189999999998</v>
      </c>
      <c r="K25" s="610">
        <v>0</v>
      </c>
      <c r="L25" s="285">
        <v>0</v>
      </c>
      <c r="M25" s="610">
        <v>817.27300000000002</v>
      </c>
      <c r="N25" s="285">
        <v>833.97900000000004</v>
      </c>
      <c r="O25" s="610">
        <v>0</v>
      </c>
      <c r="P25" s="285">
        <v>0</v>
      </c>
      <c r="Q25" s="610">
        <v>8484.4549999999999</v>
      </c>
      <c r="R25" s="285">
        <v>9130.9369999999999</v>
      </c>
    </row>
    <row r="26" spans="1:24">
      <c r="A26" s="170"/>
      <c r="B26" s="171" t="s">
        <v>389</v>
      </c>
      <c r="C26" s="610">
        <v>0</v>
      </c>
      <c r="D26" s="285">
        <v>0</v>
      </c>
      <c r="E26" s="610">
        <v>0</v>
      </c>
      <c r="F26" s="285">
        <v>0</v>
      </c>
      <c r="G26" s="610">
        <v>0</v>
      </c>
      <c r="H26" s="285">
        <v>0</v>
      </c>
      <c r="I26" s="610">
        <v>0</v>
      </c>
      <c r="J26" s="285">
        <v>0</v>
      </c>
      <c r="K26" s="610">
        <v>0</v>
      </c>
      <c r="L26" s="285">
        <v>0</v>
      </c>
      <c r="M26" s="610">
        <v>0</v>
      </c>
      <c r="N26" s="285">
        <v>0</v>
      </c>
      <c r="O26" s="610">
        <v>0</v>
      </c>
      <c r="P26" s="285">
        <v>0</v>
      </c>
      <c r="Q26" s="610">
        <v>0</v>
      </c>
      <c r="R26" s="285">
        <v>0</v>
      </c>
    </row>
    <row r="27" spans="1:24">
      <c r="A27" s="170"/>
      <c r="B27" s="171" t="s">
        <v>390</v>
      </c>
      <c r="C27" s="610">
        <v>0</v>
      </c>
      <c r="D27" s="285">
        <v>0</v>
      </c>
      <c r="E27" s="610">
        <v>0</v>
      </c>
      <c r="F27" s="285">
        <v>0</v>
      </c>
      <c r="G27" s="610">
        <v>46.031999999999996</v>
      </c>
      <c r="H27" s="285">
        <v>54.305999999999997</v>
      </c>
      <c r="I27" s="610">
        <v>42.506</v>
      </c>
      <c r="J27" s="285">
        <v>46.67</v>
      </c>
      <c r="K27" s="610">
        <v>0</v>
      </c>
      <c r="L27" s="285">
        <v>0</v>
      </c>
      <c r="M27" s="610">
        <v>10.736000000000001</v>
      </c>
      <c r="N27" s="285">
        <v>11.287000000000001</v>
      </c>
      <c r="O27" s="610">
        <v>0</v>
      </c>
      <c r="P27" s="285">
        <v>0</v>
      </c>
      <c r="Q27" s="610">
        <v>99.274000000000001</v>
      </c>
      <c r="R27" s="285">
        <v>112.26300000000001</v>
      </c>
    </row>
    <row r="28" spans="1:24">
      <c r="A28" s="170"/>
      <c r="B28" s="171" t="s">
        <v>391</v>
      </c>
      <c r="C28" s="610">
        <v>0</v>
      </c>
      <c r="D28" s="285">
        <v>0</v>
      </c>
      <c r="E28" s="610">
        <v>10.086</v>
      </c>
      <c r="F28" s="285">
        <v>1.3140000000000001</v>
      </c>
      <c r="G28" s="610">
        <v>18.135000000000002</v>
      </c>
      <c r="H28" s="285">
        <v>20.327999999999999</v>
      </c>
      <c r="I28" s="610">
        <v>0</v>
      </c>
      <c r="J28" s="285">
        <v>0</v>
      </c>
      <c r="K28" s="610">
        <v>0</v>
      </c>
      <c r="L28" s="285">
        <v>0</v>
      </c>
      <c r="M28" s="610">
        <v>3.1040000000000001</v>
      </c>
      <c r="N28" s="285">
        <v>3.2149999999999999</v>
      </c>
      <c r="O28" s="610">
        <v>0</v>
      </c>
      <c r="P28" s="285">
        <v>0</v>
      </c>
      <c r="Q28" s="610">
        <v>31.324999999999999</v>
      </c>
      <c r="R28" s="285">
        <v>24.856999999999999</v>
      </c>
    </row>
    <row r="29" spans="1:24">
      <c r="Q29" s="179"/>
      <c r="R29" s="179"/>
      <c r="S29" s="179"/>
      <c r="T29" s="179"/>
      <c r="U29" s="179"/>
      <c r="V29" s="179"/>
      <c r="W29" s="179"/>
      <c r="X29" s="179"/>
    </row>
    <row r="30" spans="1:24">
      <c r="A30" s="182" t="s">
        <v>392</v>
      </c>
      <c r="B30" s="171"/>
      <c r="C30" s="609">
        <v>0</v>
      </c>
      <c r="D30" s="283">
        <v>0</v>
      </c>
      <c r="E30" s="609">
        <v>163.86</v>
      </c>
      <c r="F30" s="283">
        <v>163.07300000000001</v>
      </c>
      <c r="G30" s="609">
        <v>6541.7539999999999</v>
      </c>
      <c r="H30" s="283">
        <v>7156.0959999999995</v>
      </c>
      <c r="I30" s="609">
        <v>3750.5140000000001</v>
      </c>
      <c r="J30" s="283">
        <v>3964.0450000000001</v>
      </c>
      <c r="K30" s="609">
        <v>196.13399999999999</v>
      </c>
      <c r="L30" s="283">
        <v>2165.7669999999998</v>
      </c>
      <c r="M30" s="609">
        <v>1636.223</v>
      </c>
      <c r="N30" s="283">
        <v>1648.317</v>
      </c>
      <c r="O30" s="609">
        <v>-6.0000000000000001E-3</v>
      </c>
      <c r="P30" s="283">
        <v>-2.5999999999999999E-2</v>
      </c>
      <c r="Q30" s="609">
        <v>12288.478999999999</v>
      </c>
      <c r="R30" s="283">
        <v>15097.272000000001</v>
      </c>
    </row>
    <row r="31" spans="1:24">
      <c r="C31" s="167"/>
      <c r="D31" s="167"/>
      <c r="E31" s="167"/>
      <c r="F31" s="167"/>
      <c r="G31" s="167"/>
      <c r="H31" s="167"/>
      <c r="I31" s="167"/>
      <c r="J31" s="167"/>
      <c r="K31" s="167"/>
      <c r="L31" s="167"/>
      <c r="M31" s="167"/>
      <c r="N31" s="167"/>
      <c r="O31" s="167"/>
      <c r="P31" s="167"/>
    </row>
    <row r="32" spans="1:24">
      <c r="C32" s="167"/>
      <c r="D32" s="167"/>
      <c r="E32" s="167"/>
      <c r="F32" s="167"/>
      <c r="G32" s="167"/>
      <c r="H32" s="167"/>
      <c r="I32" s="167"/>
      <c r="J32" s="167"/>
      <c r="K32" s="167"/>
      <c r="L32" s="167"/>
      <c r="M32" s="167"/>
      <c r="N32" s="167"/>
      <c r="O32" s="167"/>
      <c r="P32" s="167"/>
    </row>
    <row r="33" spans="1:24">
      <c r="C33" s="246"/>
      <c r="D33" s="167"/>
      <c r="E33" s="167"/>
      <c r="F33" s="167"/>
      <c r="G33" s="167"/>
      <c r="H33" s="167"/>
      <c r="I33" s="167"/>
      <c r="J33" s="167"/>
      <c r="K33" s="167"/>
      <c r="L33" s="167"/>
      <c r="M33" s="167"/>
      <c r="N33" s="167"/>
      <c r="O33" s="167"/>
      <c r="P33" s="167"/>
    </row>
    <row r="34" spans="1:24">
      <c r="A34" s="961" t="s">
        <v>462</v>
      </c>
      <c r="B34" s="962"/>
      <c r="C34" s="931" t="s">
        <v>464</v>
      </c>
      <c r="D34" s="932"/>
      <c r="E34" s="932"/>
      <c r="F34" s="932"/>
      <c r="G34" s="932"/>
      <c r="H34" s="932"/>
      <c r="I34" s="932"/>
      <c r="J34" s="932"/>
      <c r="K34" s="932"/>
      <c r="L34" s="932"/>
      <c r="M34" s="932"/>
      <c r="N34" s="932"/>
      <c r="O34" s="932"/>
      <c r="P34" s="932"/>
      <c r="Q34" s="932"/>
      <c r="R34" s="933"/>
    </row>
    <row r="35" spans="1:24">
      <c r="A35" s="942" t="s">
        <v>0</v>
      </c>
      <c r="B35" s="943"/>
      <c r="C35" s="931" t="s">
        <v>246</v>
      </c>
      <c r="D35" s="933"/>
      <c r="E35" s="931" t="s">
        <v>5</v>
      </c>
      <c r="F35" s="933"/>
      <c r="G35" s="931" t="s">
        <v>6</v>
      </c>
      <c r="H35" s="933"/>
      <c r="I35" s="931" t="s">
        <v>7</v>
      </c>
      <c r="J35" s="933"/>
      <c r="K35" s="931" t="s">
        <v>14</v>
      </c>
      <c r="L35" s="933"/>
      <c r="M35" s="931" t="s">
        <v>50</v>
      </c>
      <c r="N35" s="933"/>
      <c r="O35" s="931" t="s">
        <v>369</v>
      </c>
      <c r="P35" s="933"/>
      <c r="Q35" s="931" t="s">
        <v>53</v>
      </c>
      <c r="R35" s="933"/>
    </row>
    <row r="36" spans="1:24">
      <c r="A36" s="934" t="s">
        <v>393</v>
      </c>
      <c r="B36" s="960"/>
      <c r="C36" s="611" t="s">
        <v>525</v>
      </c>
      <c r="D36" s="613" t="s">
        <v>523</v>
      </c>
      <c r="E36" s="611" t="s">
        <v>525</v>
      </c>
      <c r="F36" s="613" t="s">
        <v>523</v>
      </c>
      <c r="G36" s="611" t="s">
        <v>525</v>
      </c>
      <c r="H36" s="613" t="s">
        <v>523</v>
      </c>
      <c r="I36" s="611" t="s">
        <v>525</v>
      </c>
      <c r="J36" s="613" t="s">
        <v>523</v>
      </c>
      <c r="K36" s="611" t="s">
        <v>525</v>
      </c>
      <c r="L36" s="613" t="s">
        <v>523</v>
      </c>
      <c r="M36" s="611" t="s">
        <v>525</v>
      </c>
      <c r="N36" s="613" t="s">
        <v>523</v>
      </c>
      <c r="O36" s="611" t="s">
        <v>525</v>
      </c>
      <c r="P36" s="613" t="s">
        <v>523</v>
      </c>
      <c r="Q36" s="611" t="s">
        <v>525</v>
      </c>
      <c r="R36" s="613" t="s">
        <v>523</v>
      </c>
    </row>
    <row r="37" spans="1:24">
      <c r="A37" s="940"/>
      <c r="B37" s="941"/>
      <c r="C37" s="612" t="s">
        <v>245</v>
      </c>
      <c r="D37" s="282" t="s">
        <v>245</v>
      </c>
      <c r="E37" s="612" t="s">
        <v>245</v>
      </c>
      <c r="F37" s="282" t="s">
        <v>245</v>
      </c>
      <c r="G37" s="612" t="s">
        <v>245</v>
      </c>
      <c r="H37" s="282" t="s">
        <v>245</v>
      </c>
      <c r="I37" s="612" t="s">
        <v>245</v>
      </c>
      <c r="J37" s="282" t="s">
        <v>245</v>
      </c>
      <c r="K37" s="612" t="s">
        <v>245</v>
      </c>
      <c r="L37" s="282" t="s">
        <v>245</v>
      </c>
      <c r="M37" s="612" t="s">
        <v>245</v>
      </c>
      <c r="N37" s="282" t="s">
        <v>245</v>
      </c>
      <c r="O37" s="612" t="s">
        <v>245</v>
      </c>
      <c r="P37" s="282" t="s">
        <v>245</v>
      </c>
      <c r="Q37" s="612" t="s">
        <v>245</v>
      </c>
      <c r="R37" s="282" t="s">
        <v>245</v>
      </c>
    </row>
    <row r="38" spans="1:24" s="154" customFormat="1">
      <c r="A38" s="168" t="s">
        <v>394</v>
      </c>
      <c r="B38" s="169"/>
      <c r="C38" s="610">
        <v>0</v>
      </c>
      <c r="D38" s="286">
        <v>0</v>
      </c>
      <c r="E38" s="624">
        <v>13.234999999999999</v>
      </c>
      <c r="F38" s="286">
        <v>26.251999999999999</v>
      </c>
      <c r="G38" s="624">
        <v>915.33799999999997</v>
      </c>
      <c r="H38" s="286">
        <v>880.09799999999996</v>
      </c>
      <c r="I38" s="624">
        <v>632.83299999999997</v>
      </c>
      <c r="J38" s="286">
        <v>792.09299999999996</v>
      </c>
      <c r="K38" s="624">
        <v>117.617</v>
      </c>
      <c r="L38" s="286">
        <v>1091.567</v>
      </c>
      <c r="M38" s="624">
        <v>147.16200000000001</v>
      </c>
      <c r="N38" s="286">
        <v>135.63800000000001</v>
      </c>
      <c r="O38" s="624">
        <v>-6.0000000000000001E-3</v>
      </c>
      <c r="P38" s="286">
        <v>-2.5999999999999999E-2</v>
      </c>
      <c r="Q38" s="624">
        <v>1826.1790000000001</v>
      </c>
      <c r="R38" s="286">
        <v>2925.6219999999998</v>
      </c>
    </row>
    <row r="39" spans="1:24">
      <c r="A39" s="170"/>
      <c r="B39" s="171" t="s">
        <v>395</v>
      </c>
      <c r="C39" s="610">
        <v>0</v>
      </c>
      <c r="D39" s="285">
        <v>0</v>
      </c>
      <c r="E39" s="610">
        <v>0</v>
      </c>
      <c r="F39" s="285">
        <v>0</v>
      </c>
      <c r="G39" s="610">
        <v>76.215999999999994</v>
      </c>
      <c r="H39" s="285">
        <v>80.745999999999995</v>
      </c>
      <c r="I39" s="610">
        <v>119.337</v>
      </c>
      <c r="J39" s="285">
        <v>295.22399999999999</v>
      </c>
      <c r="K39" s="610">
        <v>0</v>
      </c>
      <c r="L39" s="285">
        <v>0</v>
      </c>
      <c r="M39" s="610">
        <v>0</v>
      </c>
      <c r="N39" s="285">
        <v>0</v>
      </c>
      <c r="O39" s="610">
        <v>0</v>
      </c>
      <c r="P39" s="285">
        <v>0</v>
      </c>
      <c r="Q39" s="610">
        <v>195.553</v>
      </c>
      <c r="R39" s="285">
        <v>375.97</v>
      </c>
    </row>
    <row r="40" spans="1:24">
      <c r="A40" s="170"/>
      <c r="B40" s="171" t="s">
        <v>396</v>
      </c>
      <c r="C40" s="610">
        <v>0</v>
      </c>
      <c r="D40" s="285">
        <v>0</v>
      </c>
      <c r="E40" s="610">
        <v>0</v>
      </c>
      <c r="F40" s="285">
        <v>0</v>
      </c>
      <c r="G40" s="610">
        <v>1.702</v>
      </c>
      <c r="H40" s="285">
        <v>2.62</v>
      </c>
      <c r="I40" s="610">
        <v>4.4489999999999998</v>
      </c>
      <c r="J40" s="285">
        <v>4.53</v>
      </c>
      <c r="K40" s="610">
        <v>0</v>
      </c>
      <c r="L40" s="285">
        <v>0</v>
      </c>
      <c r="M40" s="610">
        <v>1.5629999999999999</v>
      </c>
      <c r="N40" s="285">
        <v>1.66</v>
      </c>
      <c r="O40" s="610">
        <v>0</v>
      </c>
      <c r="P40" s="285">
        <v>0</v>
      </c>
      <c r="Q40" s="610">
        <v>7.7140000000000004</v>
      </c>
      <c r="R40" s="285">
        <v>8.81</v>
      </c>
    </row>
    <row r="41" spans="1:24">
      <c r="A41" s="170"/>
      <c r="B41" s="171" t="s">
        <v>397</v>
      </c>
      <c r="C41" s="610">
        <v>0</v>
      </c>
      <c r="D41" s="285">
        <v>0</v>
      </c>
      <c r="E41" s="610">
        <v>5.117</v>
      </c>
      <c r="F41" s="285">
        <v>0.95499999999999996</v>
      </c>
      <c r="G41" s="610">
        <v>231.06</v>
      </c>
      <c r="H41" s="285">
        <v>244.87799999999999</v>
      </c>
      <c r="I41" s="610">
        <v>372.14800000000002</v>
      </c>
      <c r="J41" s="285">
        <v>402.38200000000001</v>
      </c>
      <c r="K41" s="610">
        <v>0</v>
      </c>
      <c r="L41" s="285">
        <v>0</v>
      </c>
      <c r="M41" s="610">
        <v>91.456999999999994</v>
      </c>
      <c r="N41" s="285">
        <v>82.078000000000003</v>
      </c>
      <c r="O41" s="610">
        <v>0</v>
      </c>
      <c r="P41" s="285">
        <v>0</v>
      </c>
      <c r="Q41" s="610">
        <v>699.78200000000004</v>
      </c>
      <c r="R41" s="285">
        <v>730.29300000000001</v>
      </c>
    </row>
    <row r="42" spans="1:24">
      <c r="A42" s="170"/>
      <c r="B42" s="171" t="s">
        <v>398</v>
      </c>
      <c r="C42" s="610">
        <v>0</v>
      </c>
      <c r="D42" s="285">
        <v>0</v>
      </c>
      <c r="E42" s="615">
        <v>2.0169999999999999</v>
      </c>
      <c r="F42" s="285">
        <v>2.3490000000000002</v>
      </c>
      <c r="G42" s="615">
        <v>562.24300000000005</v>
      </c>
      <c r="H42" s="285">
        <v>496.95600000000002</v>
      </c>
      <c r="I42" s="615">
        <v>98.697000000000003</v>
      </c>
      <c r="J42" s="285">
        <v>8.1289999999999996</v>
      </c>
      <c r="K42" s="615">
        <v>0</v>
      </c>
      <c r="L42" s="285">
        <v>0</v>
      </c>
      <c r="M42" s="615">
        <v>35.558999999999997</v>
      </c>
      <c r="N42" s="285">
        <v>38.838000000000001</v>
      </c>
      <c r="O42" s="615">
        <v>-6.0000000000000001E-3</v>
      </c>
      <c r="P42" s="285">
        <v>-2.5999999999999999E-2</v>
      </c>
      <c r="Q42" s="615">
        <v>698.51</v>
      </c>
      <c r="R42" s="285">
        <v>546.24599999999998</v>
      </c>
    </row>
    <row r="43" spans="1:24">
      <c r="A43" s="170"/>
      <c r="B43" s="171" t="s">
        <v>399</v>
      </c>
      <c r="C43" s="610">
        <v>0</v>
      </c>
      <c r="D43" s="285">
        <v>0</v>
      </c>
      <c r="E43" s="610">
        <v>0</v>
      </c>
      <c r="F43" s="285">
        <v>0</v>
      </c>
      <c r="G43" s="610">
        <v>0.16300000000000001</v>
      </c>
      <c r="H43" s="285">
        <v>0.187</v>
      </c>
      <c r="I43" s="610">
        <v>30.265000000000001</v>
      </c>
      <c r="J43" s="285">
        <v>46.246000000000002</v>
      </c>
      <c r="K43" s="610">
        <v>0</v>
      </c>
      <c r="L43" s="285">
        <v>0</v>
      </c>
      <c r="M43" s="610">
        <v>0</v>
      </c>
      <c r="N43" s="285">
        <v>0</v>
      </c>
      <c r="O43" s="610">
        <v>0</v>
      </c>
      <c r="P43" s="285">
        <v>0</v>
      </c>
      <c r="Q43" s="610">
        <v>30.428000000000001</v>
      </c>
      <c r="R43" s="285">
        <v>46.433</v>
      </c>
    </row>
    <row r="44" spans="1:24">
      <c r="A44" s="170"/>
      <c r="B44" s="171" t="s">
        <v>400</v>
      </c>
      <c r="C44" s="610">
        <v>0</v>
      </c>
      <c r="D44" s="285">
        <v>0</v>
      </c>
      <c r="E44" s="610">
        <v>0</v>
      </c>
      <c r="F44" s="285">
        <v>16.018000000000001</v>
      </c>
      <c r="G44" s="610">
        <v>12.364000000000001</v>
      </c>
      <c r="H44" s="285">
        <v>20.074000000000002</v>
      </c>
      <c r="I44" s="610">
        <v>0</v>
      </c>
      <c r="J44" s="285">
        <v>25.718</v>
      </c>
      <c r="K44" s="610">
        <v>0</v>
      </c>
      <c r="L44" s="285">
        <v>0</v>
      </c>
      <c r="M44" s="610">
        <v>17.670999999999999</v>
      </c>
      <c r="N44" s="285">
        <v>11.499000000000001</v>
      </c>
      <c r="O44" s="610">
        <v>0</v>
      </c>
      <c r="P44" s="285">
        <v>0</v>
      </c>
      <c r="Q44" s="610">
        <v>30.035</v>
      </c>
      <c r="R44" s="285">
        <v>73.308999999999997</v>
      </c>
    </row>
    <row r="45" spans="1:24">
      <c r="A45" s="170"/>
      <c r="B45" s="171" t="s">
        <v>401</v>
      </c>
      <c r="C45" s="610">
        <v>0</v>
      </c>
      <c r="D45" s="285">
        <v>0</v>
      </c>
      <c r="E45" s="610">
        <v>0</v>
      </c>
      <c r="F45" s="285">
        <v>0</v>
      </c>
      <c r="G45" s="610">
        <v>0</v>
      </c>
      <c r="H45" s="285">
        <v>0</v>
      </c>
      <c r="I45" s="610">
        <v>0</v>
      </c>
      <c r="J45" s="285">
        <v>0</v>
      </c>
      <c r="K45" s="610">
        <v>0</v>
      </c>
      <c r="L45" s="285">
        <v>0</v>
      </c>
      <c r="M45" s="610">
        <v>0</v>
      </c>
      <c r="N45" s="285">
        <v>0</v>
      </c>
      <c r="O45" s="610">
        <v>0</v>
      </c>
      <c r="P45" s="285">
        <v>0</v>
      </c>
      <c r="Q45" s="610">
        <v>0</v>
      </c>
      <c r="R45" s="285">
        <v>0</v>
      </c>
    </row>
    <row r="46" spans="1:24">
      <c r="A46" s="170"/>
      <c r="B46" s="171" t="s">
        <v>402</v>
      </c>
      <c r="C46" s="610">
        <v>0</v>
      </c>
      <c r="D46" s="285">
        <v>0</v>
      </c>
      <c r="E46" s="610">
        <v>6.101</v>
      </c>
      <c r="F46" s="285">
        <v>6.5830000000000002</v>
      </c>
      <c r="G46" s="610">
        <v>31.59</v>
      </c>
      <c r="H46" s="285">
        <v>34.637</v>
      </c>
      <c r="I46" s="610">
        <v>7.9370000000000003</v>
      </c>
      <c r="J46" s="285">
        <v>9.8640000000000008</v>
      </c>
      <c r="K46" s="610">
        <v>0</v>
      </c>
      <c r="L46" s="285">
        <v>0</v>
      </c>
      <c r="M46" s="610">
        <v>0.91200000000000003</v>
      </c>
      <c r="N46" s="285">
        <v>1.5629999999999999</v>
      </c>
      <c r="O46" s="610">
        <v>0</v>
      </c>
      <c r="P46" s="285">
        <v>0</v>
      </c>
      <c r="Q46" s="610">
        <v>46.54</v>
      </c>
      <c r="R46" s="285">
        <v>52.646999999999998</v>
      </c>
    </row>
    <row r="47" spans="1:24">
      <c r="Q47" s="179"/>
      <c r="R47" s="179"/>
      <c r="S47" s="179"/>
      <c r="T47" s="179"/>
      <c r="U47" s="179"/>
      <c r="V47" s="179"/>
      <c r="W47" s="179"/>
      <c r="X47" s="179"/>
    </row>
    <row r="48" spans="1:24">
      <c r="A48" s="170"/>
      <c r="B48" s="175" t="s">
        <v>403</v>
      </c>
      <c r="C48" s="610">
        <v>0</v>
      </c>
      <c r="D48" s="285">
        <v>0</v>
      </c>
      <c r="E48" s="615">
        <v>0</v>
      </c>
      <c r="F48" s="285">
        <v>0.34699999999999998</v>
      </c>
      <c r="G48" s="615">
        <v>0</v>
      </c>
      <c r="H48" s="285">
        <v>0</v>
      </c>
      <c r="I48" s="615">
        <v>0</v>
      </c>
      <c r="J48" s="285">
        <v>0</v>
      </c>
      <c r="K48" s="615">
        <v>117.617</v>
      </c>
      <c r="L48" s="285">
        <v>1091.567</v>
      </c>
      <c r="M48" s="615">
        <v>0</v>
      </c>
      <c r="N48" s="285">
        <v>0</v>
      </c>
      <c r="O48" s="615">
        <v>0</v>
      </c>
      <c r="P48" s="285">
        <v>0</v>
      </c>
      <c r="Q48" s="615">
        <v>117.617</v>
      </c>
      <c r="R48" s="285">
        <v>1091.914</v>
      </c>
    </row>
    <row r="49" spans="1:37">
      <c r="Q49" s="179"/>
      <c r="R49" s="179"/>
      <c r="S49" s="179"/>
      <c r="T49" s="179"/>
      <c r="U49" s="179"/>
      <c r="V49" s="179"/>
      <c r="W49" s="179"/>
      <c r="X49" s="179"/>
      <c r="Y49" s="179"/>
      <c r="Z49" s="179"/>
      <c r="AA49" s="179"/>
    </row>
    <row r="50" spans="1:37" s="154" customFormat="1">
      <c r="A50" s="168" t="s">
        <v>404</v>
      </c>
      <c r="B50" s="169"/>
      <c r="C50" s="610">
        <v>0</v>
      </c>
      <c r="D50" s="286">
        <v>0</v>
      </c>
      <c r="E50" s="610">
        <v>31.472000000000001</v>
      </c>
      <c r="F50" s="286">
        <v>31.587</v>
      </c>
      <c r="G50" s="610">
        <v>1092.432</v>
      </c>
      <c r="H50" s="286">
        <v>1299.771</v>
      </c>
      <c r="I50" s="610">
        <v>1015.494</v>
      </c>
      <c r="J50" s="286">
        <v>900.697</v>
      </c>
      <c r="K50" s="610">
        <v>0</v>
      </c>
      <c r="L50" s="286">
        <v>0</v>
      </c>
      <c r="M50" s="610">
        <v>150.27500000000001</v>
      </c>
      <c r="N50" s="286">
        <v>181.72900000000001</v>
      </c>
      <c r="O50" s="610">
        <v>0</v>
      </c>
      <c r="P50" s="286">
        <v>0</v>
      </c>
      <c r="Q50" s="610">
        <v>2289.6729999999998</v>
      </c>
      <c r="R50" s="286">
        <v>2413.7840000000001</v>
      </c>
    </row>
    <row r="51" spans="1:37">
      <c r="A51" s="170"/>
      <c r="B51" s="171" t="s">
        <v>405</v>
      </c>
      <c r="C51" s="610">
        <v>0</v>
      </c>
      <c r="D51" s="285">
        <v>0</v>
      </c>
      <c r="E51" s="610">
        <v>0</v>
      </c>
      <c r="F51" s="285">
        <v>0</v>
      </c>
      <c r="G51" s="610">
        <v>599.46799999999996</v>
      </c>
      <c r="H51" s="285">
        <v>695.27700000000004</v>
      </c>
      <c r="I51" s="610">
        <v>762.93100000000004</v>
      </c>
      <c r="J51" s="285">
        <v>673.50900000000001</v>
      </c>
      <c r="K51" s="610">
        <v>0</v>
      </c>
      <c r="L51" s="285">
        <v>0</v>
      </c>
      <c r="M51" s="610">
        <v>0</v>
      </c>
      <c r="N51" s="285">
        <v>0</v>
      </c>
      <c r="O51" s="610">
        <v>0</v>
      </c>
      <c r="P51" s="285">
        <v>0</v>
      </c>
      <c r="Q51" s="610">
        <v>1362.3989999999999</v>
      </c>
      <c r="R51" s="285">
        <v>1368.7860000000001</v>
      </c>
    </row>
    <row r="52" spans="1:37">
      <c r="A52" s="170"/>
      <c r="B52" s="171" t="s">
        <v>406</v>
      </c>
      <c r="C52" s="610">
        <v>0</v>
      </c>
      <c r="D52" s="285">
        <v>0</v>
      </c>
      <c r="E52" s="610">
        <v>0</v>
      </c>
      <c r="F52" s="285">
        <v>0</v>
      </c>
      <c r="G52" s="610">
        <v>46.372999999999998</v>
      </c>
      <c r="H52" s="285">
        <v>52.892000000000003</v>
      </c>
      <c r="I52" s="610">
        <v>36.146000000000001</v>
      </c>
      <c r="J52" s="285">
        <v>40.043999999999997</v>
      </c>
      <c r="K52" s="610">
        <v>0</v>
      </c>
      <c r="L52" s="285">
        <v>0</v>
      </c>
      <c r="M52" s="610">
        <v>10.795</v>
      </c>
      <c r="N52" s="285">
        <v>11.202999999999999</v>
      </c>
      <c r="O52" s="610">
        <v>0</v>
      </c>
      <c r="P52" s="285">
        <v>0</v>
      </c>
      <c r="Q52" s="610">
        <v>93.313999999999993</v>
      </c>
      <c r="R52" s="285">
        <v>104.139</v>
      </c>
    </row>
    <row r="53" spans="1:37">
      <c r="A53" s="170"/>
      <c r="B53" s="171" t="s">
        <v>407</v>
      </c>
      <c r="C53" s="610">
        <v>0</v>
      </c>
      <c r="D53" s="285">
        <v>0</v>
      </c>
      <c r="E53" s="610">
        <v>0</v>
      </c>
      <c r="F53" s="285">
        <v>0</v>
      </c>
      <c r="G53" s="610">
        <v>3.109</v>
      </c>
      <c r="H53" s="285">
        <v>2.2010000000000001</v>
      </c>
      <c r="I53" s="610">
        <v>20.99</v>
      </c>
      <c r="J53" s="285">
        <v>0.56399999999999995</v>
      </c>
      <c r="K53" s="610">
        <v>0</v>
      </c>
      <c r="L53" s="285">
        <v>0</v>
      </c>
      <c r="M53" s="610">
        <v>37.49</v>
      </c>
      <c r="N53" s="285">
        <v>63.070999999999998</v>
      </c>
      <c r="O53" s="610">
        <v>0</v>
      </c>
      <c r="P53" s="285">
        <v>0</v>
      </c>
      <c r="Q53" s="610">
        <v>61.588999999999999</v>
      </c>
      <c r="R53" s="285">
        <v>65.835999999999999</v>
      </c>
    </row>
    <row r="54" spans="1:37">
      <c r="A54" s="170"/>
      <c r="B54" s="171" t="s">
        <v>408</v>
      </c>
      <c r="C54" s="610">
        <v>0</v>
      </c>
      <c r="D54" s="285">
        <v>0</v>
      </c>
      <c r="E54" s="610">
        <v>0</v>
      </c>
      <c r="F54" s="285">
        <v>0</v>
      </c>
      <c r="G54" s="610">
        <v>346.39100000000002</v>
      </c>
      <c r="H54" s="285">
        <v>441</v>
      </c>
      <c r="I54" s="610">
        <v>0</v>
      </c>
      <c r="J54" s="285">
        <v>0</v>
      </c>
      <c r="K54" s="610">
        <v>0</v>
      </c>
      <c r="L54" s="285">
        <v>0</v>
      </c>
      <c r="M54" s="610">
        <v>51.470999999999997</v>
      </c>
      <c r="N54" s="285">
        <v>58.265000000000001</v>
      </c>
      <c r="O54" s="610">
        <v>0</v>
      </c>
      <c r="P54" s="285">
        <v>0</v>
      </c>
      <c r="Q54" s="610">
        <v>397.86200000000002</v>
      </c>
      <c r="R54" s="285">
        <v>499.26499999999999</v>
      </c>
    </row>
    <row r="55" spans="1:37">
      <c r="A55" s="170"/>
      <c r="B55" s="171" t="s">
        <v>409</v>
      </c>
      <c r="C55" s="610">
        <v>0</v>
      </c>
      <c r="D55" s="285">
        <v>0</v>
      </c>
      <c r="E55" s="610">
        <v>0</v>
      </c>
      <c r="F55" s="285">
        <v>0</v>
      </c>
      <c r="G55" s="610">
        <v>15.127000000000001</v>
      </c>
      <c r="H55" s="285">
        <v>15.754</v>
      </c>
      <c r="I55" s="610">
        <v>53.896999999999998</v>
      </c>
      <c r="J55" s="285">
        <v>45.38</v>
      </c>
      <c r="K55" s="610">
        <v>0</v>
      </c>
      <c r="L55" s="285">
        <v>0</v>
      </c>
      <c r="M55" s="610">
        <v>6.6909999999999998</v>
      </c>
      <c r="N55" s="285">
        <v>6.0990000000000002</v>
      </c>
      <c r="O55" s="610">
        <v>0</v>
      </c>
      <c r="P55" s="285">
        <v>0</v>
      </c>
      <c r="Q55" s="610">
        <v>75.715000000000003</v>
      </c>
      <c r="R55" s="285">
        <v>67.233000000000004</v>
      </c>
    </row>
    <row r="56" spans="1:37">
      <c r="A56" s="170"/>
      <c r="B56" s="171" t="s">
        <v>410</v>
      </c>
      <c r="C56" s="610">
        <v>0</v>
      </c>
      <c r="D56" s="285">
        <v>0</v>
      </c>
      <c r="E56" s="610">
        <v>15.904</v>
      </c>
      <c r="F56" s="285">
        <v>14.862</v>
      </c>
      <c r="G56" s="610">
        <v>70.668000000000006</v>
      </c>
      <c r="H56" s="285">
        <v>79.843999999999994</v>
      </c>
      <c r="I56" s="610">
        <v>115.358</v>
      </c>
      <c r="J56" s="285">
        <v>108.779</v>
      </c>
      <c r="K56" s="610">
        <v>0</v>
      </c>
      <c r="L56" s="285">
        <v>0</v>
      </c>
      <c r="M56" s="610">
        <v>43.290999999999997</v>
      </c>
      <c r="N56" s="285">
        <v>42.66</v>
      </c>
      <c r="O56" s="610">
        <v>0</v>
      </c>
      <c r="P56" s="285">
        <v>0</v>
      </c>
      <c r="Q56" s="610">
        <v>245.221</v>
      </c>
      <c r="R56" s="285">
        <v>246.14500000000001</v>
      </c>
    </row>
    <row r="57" spans="1:37">
      <c r="A57" s="170"/>
      <c r="B57" s="171" t="s">
        <v>411</v>
      </c>
      <c r="C57" s="610">
        <v>0</v>
      </c>
      <c r="D57" s="285">
        <v>0</v>
      </c>
      <c r="E57" s="610">
        <v>0.26100000000000001</v>
      </c>
      <c r="F57" s="285">
        <v>0.19800000000000001</v>
      </c>
      <c r="G57" s="610">
        <v>0</v>
      </c>
      <c r="H57" s="285">
        <v>0</v>
      </c>
      <c r="I57" s="610">
        <v>26.245000000000001</v>
      </c>
      <c r="J57" s="285">
        <v>32.420999999999999</v>
      </c>
      <c r="K57" s="610">
        <v>0</v>
      </c>
      <c r="L57" s="285">
        <v>0</v>
      </c>
      <c r="M57" s="610">
        <v>0.46800000000000003</v>
      </c>
      <c r="N57" s="285">
        <v>0.43099999999999999</v>
      </c>
      <c r="O57" s="610">
        <v>0</v>
      </c>
      <c r="P57" s="285">
        <v>0</v>
      </c>
      <c r="Q57" s="610">
        <v>26.974</v>
      </c>
      <c r="R57" s="285">
        <v>33.049999999999997</v>
      </c>
    </row>
    <row r="58" spans="1:37">
      <c r="A58" s="170"/>
      <c r="B58" s="171" t="s">
        <v>412</v>
      </c>
      <c r="C58" s="610">
        <v>0</v>
      </c>
      <c r="D58" s="285">
        <v>0</v>
      </c>
      <c r="E58" s="610">
        <v>15.307</v>
      </c>
      <c r="F58" s="285">
        <v>16.527000000000001</v>
      </c>
      <c r="G58" s="610">
        <v>11.295999999999999</v>
      </c>
      <c r="H58" s="285">
        <v>12.803000000000001</v>
      </c>
      <c r="I58" s="610">
        <v>-7.2999999999999995E-2</v>
      </c>
      <c r="J58" s="285">
        <v>0</v>
      </c>
      <c r="K58" s="610">
        <v>0</v>
      </c>
      <c r="L58" s="285">
        <v>0</v>
      </c>
      <c r="M58" s="610">
        <v>6.9000000000000006E-2</v>
      </c>
      <c r="N58" s="285">
        <v>0</v>
      </c>
      <c r="O58" s="610">
        <v>0</v>
      </c>
      <c r="P58" s="285">
        <v>0</v>
      </c>
      <c r="Q58" s="610">
        <v>26.599</v>
      </c>
      <c r="R58" s="285">
        <v>29.33</v>
      </c>
    </row>
    <row r="59" spans="1:37">
      <c r="Q59" s="179"/>
      <c r="R59" s="179"/>
      <c r="S59" s="179"/>
      <c r="T59" s="179"/>
      <c r="U59" s="179"/>
      <c r="V59" s="179"/>
      <c r="W59" s="179"/>
      <c r="X59" s="179"/>
      <c r="AK59" s="179"/>
    </row>
    <row r="60" spans="1:37" s="154" customFormat="1">
      <c r="A60" s="168" t="s">
        <v>413</v>
      </c>
      <c r="B60" s="169"/>
      <c r="C60" s="624">
        <v>0</v>
      </c>
      <c r="D60" s="286">
        <v>0</v>
      </c>
      <c r="E60" s="624">
        <v>119.15300000000001</v>
      </c>
      <c r="F60" s="286">
        <v>105.23399999999999</v>
      </c>
      <c r="G60" s="624">
        <v>4533.9840000000004</v>
      </c>
      <c r="H60" s="286">
        <v>4976.2269999999999</v>
      </c>
      <c r="I60" s="624">
        <v>2102.1869999999999</v>
      </c>
      <c r="J60" s="286">
        <v>2271.2550000000001</v>
      </c>
      <c r="K60" s="624">
        <v>78.516999999999996</v>
      </c>
      <c r="L60" s="286">
        <v>1074.2</v>
      </c>
      <c r="M60" s="624">
        <v>1338.7860000000001</v>
      </c>
      <c r="N60" s="286">
        <v>1330.95</v>
      </c>
      <c r="O60" s="624">
        <v>0</v>
      </c>
      <c r="P60" s="286">
        <v>0</v>
      </c>
      <c r="Q60" s="624">
        <v>8172.6270000000004</v>
      </c>
      <c r="R60" s="286">
        <v>9757.866</v>
      </c>
    </row>
    <row r="61" spans="1:37" s="154" customFormat="1">
      <c r="A61" s="168" t="s">
        <v>414</v>
      </c>
      <c r="B61" s="169"/>
      <c r="C61" s="624">
        <v>0</v>
      </c>
      <c r="D61" s="286">
        <v>0</v>
      </c>
      <c r="E61" s="624">
        <v>119.15300000000001</v>
      </c>
      <c r="F61" s="286">
        <v>105.23399999999999</v>
      </c>
      <c r="G61" s="624">
        <v>4533.9840000000004</v>
      </c>
      <c r="H61" s="286">
        <v>4976.2269999999999</v>
      </c>
      <c r="I61" s="624">
        <v>2102.1869999999999</v>
      </c>
      <c r="J61" s="286">
        <v>2271.2550000000001</v>
      </c>
      <c r="K61" s="624">
        <v>78.516999999999996</v>
      </c>
      <c r="L61" s="286">
        <v>1074.2</v>
      </c>
      <c r="M61" s="624">
        <v>1338.7860000000001</v>
      </c>
      <c r="N61" s="286">
        <v>1330.95</v>
      </c>
      <c r="O61" s="624">
        <v>0</v>
      </c>
      <c r="P61" s="286">
        <v>0</v>
      </c>
      <c r="Q61" s="624">
        <v>8172.6270000000004</v>
      </c>
      <c r="R61" s="286">
        <v>9757.866</v>
      </c>
    </row>
    <row r="62" spans="1:37">
      <c r="A62" s="170"/>
      <c r="B62" s="171" t="s">
        <v>415</v>
      </c>
      <c r="C62" s="615">
        <v>0</v>
      </c>
      <c r="D62" s="285">
        <v>0</v>
      </c>
      <c r="E62" s="615">
        <v>232.797</v>
      </c>
      <c r="F62" s="285">
        <v>144.774</v>
      </c>
      <c r="G62" s="615">
        <v>4222.3040000000001</v>
      </c>
      <c r="H62" s="285">
        <v>4513.7420000000002</v>
      </c>
      <c r="I62" s="615">
        <v>158.12799999999999</v>
      </c>
      <c r="J62" s="285">
        <v>169.155</v>
      </c>
      <c r="K62" s="615">
        <v>65.052999999999997</v>
      </c>
      <c r="L62" s="285">
        <v>1081.1479999999999</v>
      </c>
      <c r="M62" s="615">
        <v>1032.451</v>
      </c>
      <c r="N62" s="285">
        <v>1032.451</v>
      </c>
      <c r="O62" s="615">
        <v>0</v>
      </c>
      <c r="P62" s="285">
        <v>0</v>
      </c>
      <c r="Q62" s="615">
        <v>5710.7330000000002</v>
      </c>
      <c r="R62" s="285">
        <v>6941.27</v>
      </c>
    </row>
    <row r="63" spans="1:37">
      <c r="A63" s="170"/>
      <c r="B63" s="171" t="s">
        <v>416</v>
      </c>
      <c r="C63" s="615">
        <v>0</v>
      </c>
      <c r="D63" s="285">
        <v>0</v>
      </c>
      <c r="E63" s="615">
        <v>-119.988</v>
      </c>
      <c r="F63" s="285">
        <v>-30.327000000000002</v>
      </c>
      <c r="G63" s="615">
        <v>108.21899999999999</v>
      </c>
      <c r="H63" s="285">
        <v>328.09500000000003</v>
      </c>
      <c r="I63" s="615">
        <v>93.343000000000004</v>
      </c>
      <c r="J63" s="285">
        <v>119.741</v>
      </c>
      <c r="K63" s="615">
        <v>10.711</v>
      </c>
      <c r="L63" s="285">
        <v>52.533999999999999</v>
      </c>
      <c r="M63" s="615">
        <v>240.14400000000001</v>
      </c>
      <c r="N63" s="285">
        <v>232.59</v>
      </c>
      <c r="O63" s="615">
        <v>0</v>
      </c>
      <c r="P63" s="285">
        <v>0</v>
      </c>
      <c r="Q63" s="615">
        <v>332.42899999999997</v>
      </c>
      <c r="R63" s="285">
        <v>702.63300000000004</v>
      </c>
    </row>
    <row r="64" spans="1:37">
      <c r="A64" s="170"/>
      <c r="B64" s="171" t="s">
        <v>417</v>
      </c>
      <c r="C64" s="615">
        <v>0</v>
      </c>
      <c r="D64" s="285">
        <v>0</v>
      </c>
      <c r="E64" s="615">
        <v>0</v>
      </c>
      <c r="F64" s="285">
        <v>0</v>
      </c>
      <c r="G64" s="615">
        <v>0</v>
      </c>
      <c r="H64" s="285">
        <v>0</v>
      </c>
      <c r="I64" s="615">
        <v>28.49</v>
      </c>
      <c r="J64" s="285">
        <v>30.477</v>
      </c>
      <c r="K64" s="615">
        <v>0</v>
      </c>
      <c r="L64" s="285">
        <v>3.1869999999999998</v>
      </c>
      <c r="M64" s="615">
        <v>0</v>
      </c>
      <c r="N64" s="285">
        <v>0</v>
      </c>
      <c r="O64" s="615">
        <v>0</v>
      </c>
      <c r="P64" s="285">
        <v>0</v>
      </c>
      <c r="Q64" s="615">
        <v>28.49</v>
      </c>
      <c r="R64" s="285">
        <v>33.664000000000001</v>
      </c>
    </row>
    <row r="65" spans="1:69">
      <c r="A65" s="170"/>
      <c r="B65" s="171" t="s">
        <v>418</v>
      </c>
      <c r="C65" s="615">
        <v>0</v>
      </c>
      <c r="D65" s="285">
        <v>0</v>
      </c>
      <c r="E65" s="615">
        <v>0</v>
      </c>
      <c r="F65" s="285">
        <v>0</v>
      </c>
      <c r="G65" s="615">
        <v>-0.05</v>
      </c>
      <c r="H65" s="285">
        <v>-5.7000000000000002E-2</v>
      </c>
      <c r="I65" s="615">
        <v>0</v>
      </c>
      <c r="J65" s="285">
        <v>0</v>
      </c>
      <c r="K65" s="615">
        <v>0</v>
      </c>
      <c r="L65" s="285">
        <v>0</v>
      </c>
      <c r="M65" s="615">
        <v>0</v>
      </c>
      <c r="N65" s="285">
        <v>0</v>
      </c>
      <c r="O65" s="615">
        <v>0</v>
      </c>
      <c r="P65" s="285">
        <v>0</v>
      </c>
      <c r="Q65" s="615">
        <v>-0.05</v>
      </c>
      <c r="R65" s="285">
        <v>-5.7000000000000002E-2</v>
      </c>
    </row>
    <row r="66" spans="1:69">
      <c r="A66" s="170"/>
      <c r="B66" s="171" t="s">
        <v>419</v>
      </c>
      <c r="C66" s="615">
        <v>0</v>
      </c>
      <c r="D66" s="285">
        <v>0</v>
      </c>
      <c r="E66" s="610">
        <v>0</v>
      </c>
      <c r="F66" s="285">
        <v>0</v>
      </c>
      <c r="G66" s="610">
        <v>0</v>
      </c>
      <c r="H66" s="285">
        <v>0</v>
      </c>
      <c r="I66" s="610">
        <v>0</v>
      </c>
      <c r="J66" s="285">
        <v>0</v>
      </c>
      <c r="K66" s="610">
        <v>0</v>
      </c>
      <c r="L66" s="285">
        <v>0</v>
      </c>
      <c r="M66" s="610">
        <v>0</v>
      </c>
      <c r="N66" s="285">
        <v>0</v>
      </c>
      <c r="O66" s="610">
        <v>0</v>
      </c>
      <c r="P66" s="285">
        <v>0</v>
      </c>
      <c r="Q66" s="610">
        <v>0</v>
      </c>
      <c r="R66" s="285">
        <v>0</v>
      </c>
    </row>
    <row r="67" spans="1:69">
      <c r="A67" s="170"/>
      <c r="B67" s="171" t="s">
        <v>420</v>
      </c>
      <c r="C67" s="615">
        <v>0</v>
      </c>
      <c r="D67" s="285">
        <v>0</v>
      </c>
      <c r="E67" s="615">
        <v>6.3440000000000003</v>
      </c>
      <c r="F67" s="285">
        <v>-9.2129999999999992</v>
      </c>
      <c r="G67" s="615">
        <v>203.511</v>
      </c>
      <c r="H67" s="285">
        <v>134.447</v>
      </c>
      <c r="I67" s="615">
        <v>1822.2260000000001</v>
      </c>
      <c r="J67" s="285">
        <v>1951.8820000000001</v>
      </c>
      <c r="K67" s="615">
        <v>2.7530000000000001</v>
      </c>
      <c r="L67" s="285">
        <v>-62.668999999999997</v>
      </c>
      <c r="M67" s="615">
        <v>66.191000000000003</v>
      </c>
      <c r="N67" s="285">
        <v>65.909000000000006</v>
      </c>
      <c r="O67" s="615">
        <v>0</v>
      </c>
      <c r="P67" s="285">
        <v>0</v>
      </c>
      <c r="Q67" s="615">
        <v>2101.0250000000001</v>
      </c>
      <c r="R67" s="285">
        <v>2080.3560000000002</v>
      </c>
    </row>
    <row r="68" spans="1:69">
      <c r="Q68" s="179"/>
      <c r="R68" s="179"/>
      <c r="S68" s="179"/>
      <c r="T68" s="179"/>
      <c r="U68" s="179"/>
      <c r="V68" s="179"/>
      <c r="W68" s="179"/>
      <c r="X68" s="179"/>
      <c r="Y68" s="179"/>
      <c r="Z68" s="179"/>
      <c r="AA68" s="179"/>
    </row>
    <row r="69" spans="1:69">
      <c r="A69" s="182" t="s">
        <v>421</v>
      </c>
      <c r="B69" s="171"/>
      <c r="C69" s="615">
        <v>0</v>
      </c>
      <c r="D69" s="286">
        <v>0</v>
      </c>
      <c r="E69" s="615">
        <v>0</v>
      </c>
      <c r="F69" s="286">
        <v>0</v>
      </c>
      <c r="G69" s="615">
        <v>0</v>
      </c>
      <c r="H69" s="286">
        <v>0</v>
      </c>
      <c r="I69" s="615">
        <v>0</v>
      </c>
      <c r="J69" s="286">
        <v>0</v>
      </c>
      <c r="K69" s="615">
        <v>0</v>
      </c>
      <c r="L69" s="286">
        <v>0</v>
      </c>
      <c r="M69" s="615">
        <v>0</v>
      </c>
      <c r="N69" s="286">
        <v>0</v>
      </c>
      <c r="O69" s="615">
        <v>0</v>
      </c>
      <c r="P69" s="286">
        <v>0</v>
      </c>
      <c r="Q69" s="615">
        <v>0</v>
      </c>
      <c r="R69" s="286">
        <v>0</v>
      </c>
    </row>
    <row r="70" spans="1:69">
      <c r="Q70" s="179"/>
      <c r="R70" s="179"/>
      <c r="S70" s="179"/>
      <c r="T70" s="179"/>
      <c r="U70" s="179"/>
      <c r="V70" s="179"/>
      <c r="W70" s="179"/>
      <c r="X70" s="179"/>
      <c r="Y70" s="179"/>
      <c r="Z70" s="179"/>
      <c r="AA70" s="179"/>
      <c r="AB70" s="179"/>
      <c r="AC70" s="179"/>
      <c r="AD70" s="179"/>
      <c r="AE70" s="179"/>
      <c r="AF70" s="179"/>
      <c r="AG70" s="179"/>
    </row>
    <row r="71" spans="1:69">
      <c r="A71" s="168" t="s">
        <v>422</v>
      </c>
      <c r="B71" s="171"/>
      <c r="C71" s="624">
        <v>0</v>
      </c>
      <c r="D71" s="286">
        <v>0</v>
      </c>
      <c r="E71" s="624">
        <v>163.86</v>
      </c>
      <c r="F71" s="286">
        <v>163.07300000000001</v>
      </c>
      <c r="G71" s="624">
        <v>6541.7539999999999</v>
      </c>
      <c r="H71" s="286">
        <v>7156.0959999999995</v>
      </c>
      <c r="I71" s="624">
        <v>3750.5140000000001</v>
      </c>
      <c r="J71" s="286">
        <v>3964.0450000000001</v>
      </c>
      <c r="K71" s="624">
        <v>196.13399999999999</v>
      </c>
      <c r="L71" s="286">
        <v>2165.7669999999998</v>
      </c>
      <c r="M71" s="624">
        <v>1636.223</v>
      </c>
      <c r="N71" s="286">
        <v>1648.317</v>
      </c>
      <c r="O71" s="624">
        <v>-6.0000000000000001E-3</v>
      </c>
      <c r="P71" s="286">
        <v>-2.5999999999999999E-2</v>
      </c>
      <c r="Q71" s="624">
        <v>12288.478999999999</v>
      </c>
      <c r="R71" s="286">
        <v>15097.272000000001</v>
      </c>
    </row>
    <row r="72" spans="1:69">
      <c r="C72" s="167"/>
      <c r="D72" s="167"/>
      <c r="E72" s="167"/>
      <c r="F72" s="167"/>
      <c r="G72" s="167"/>
      <c r="H72" s="167"/>
      <c r="I72" s="167"/>
      <c r="J72" s="167"/>
      <c r="K72" s="167"/>
      <c r="L72" s="167"/>
      <c r="M72" s="167"/>
      <c r="N72" s="167"/>
      <c r="O72" s="167"/>
      <c r="P72" s="167"/>
      <c r="Q72" s="167"/>
      <c r="R72" s="167"/>
      <c r="S72" s="179"/>
      <c r="T72" s="179"/>
      <c r="U72" s="179"/>
      <c r="V72" s="179"/>
      <c r="W72" s="179"/>
      <c r="X72" s="179"/>
      <c r="Y72" s="179"/>
      <c r="Z72" s="179"/>
      <c r="AA72" s="179"/>
    </row>
    <row r="73" spans="1:69">
      <c r="C73" s="167"/>
      <c r="D73" s="167"/>
      <c r="E73" s="167"/>
      <c r="F73" s="167"/>
      <c r="G73" s="167"/>
      <c r="H73" s="167"/>
      <c r="I73" s="167"/>
      <c r="J73" s="167"/>
      <c r="K73" s="167"/>
      <c r="L73" s="167"/>
      <c r="M73" s="167"/>
      <c r="N73" s="167"/>
      <c r="O73" s="167"/>
      <c r="P73" s="167"/>
      <c r="Q73" s="167"/>
      <c r="R73" s="167"/>
      <c r="S73" s="179"/>
      <c r="T73" s="179"/>
      <c r="U73" s="179"/>
      <c r="V73" s="179"/>
      <c r="W73" s="179"/>
      <c r="X73" s="179"/>
      <c r="Y73" s="179"/>
      <c r="Z73" s="179"/>
      <c r="AA73" s="179"/>
    </row>
    <row r="74" spans="1:69">
      <c r="C74" s="963" t="s">
        <v>464</v>
      </c>
      <c r="D74" s="821"/>
      <c r="E74" s="821"/>
      <c r="F74" s="821"/>
      <c r="G74" s="821"/>
      <c r="H74" s="821"/>
      <c r="I74" s="821"/>
      <c r="J74" s="821"/>
      <c r="K74" s="821"/>
      <c r="L74" s="821"/>
      <c r="M74" s="821"/>
      <c r="N74" s="821"/>
      <c r="O74" s="821"/>
      <c r="P74" s="821"/>
      <c r="Q74" s="821"/>
      <c r="R74" s="821"/>
      <c r="S74" s="821"/>
      <c r="T74" s="821"/>
      <c r="U74" s="821"/>
      <c r="V74" s="821"/>
      <c r="W74" s="821"/>
      <c r="X74" s="821"/>
      <c r="Y74" s="821"/>
      <c r="Z74" s="821"/>
      <c r="AA74" s="821"/>
      <c r="AB74" s="821"/>
      <c r="AC74" s="821"/>
      <c r="AD74" s="821"/>
      <c r="AE74" s="821"/>
      <c r="AF74" s="821"/>
      <c r="AG74" s="821"/>
      <c r="AH74" s="821"/>
      <c r="AJ74" s="179">
        <v>0</v>
      </c>
      <c r="AK74" s="179">
        <v>0</v>
      </c>
      <c r="AL74" s="963" t="s">
        <v>464</v>
      </c>
      <c r="AM74" s="821"/>
      <c r="AN74" s="821"/>
      <c r="AO74" s="821"/>
      <c r="AP74" s="821"/>
      <c r="AQ74" s="821"/>
      <c r="AR74" s="821"/>
      <c r="AS74" s="821"/>
      <c r="AT74" s="821"/>
      <c r="AU74" s="821"/>
      <c r="AV74" s="821"/>
      <c r="AW74" s="821"/>
      <c r="AX74" s="821"/>
      <c r="AY74" s="821"/>
      <c r="AZ74" s="821"/>
      <c r="BA74" s="821"/>
      <c r="BB74" s="821"/>
      <c r="BC74" s="821"/>
      <c r="BD74" s="821"/>
      <c r="BE74" s="821"/>
      <c r="BF74" s="821"/>
      <c r="BG74" s="821"/>
      <c r="BH74" s="821"/>
      <c r="BI74" s="821"/>
      <c r="BJ74" s="821"/>
      <c r="BK74" s="821"/>
      <c r="BL74" s="821"/>
      <c r="BM74" s="821"/>
      <c r="BN74" s="821"/>
      <c r="BO74" s="821"/>
      <c r="BP74" s="821"/>
      <c r="BQ74" s="821"/>
    </row>
    <row r="75" spans="1:69">
      <c r="A75" s="942" t="s">
        <v>0</v>
      </c>
      <c r="B75" s="943"/>
      <c r="C75" s="931" t="s">
        <v>246</v>
      </c>
      <c r="D75" s="932"/>
      <c r="E75" s="932"/>
      <c r="F75" s="933"/>
      <c r="G75" s="931" t="s">
        <v>5</v>
      </c>
      <c r="H75" s="932"/>
      <c r="I75" s="932"/>
      <c r="J75" s="933"/>
      <c r="K75" s="931" t="s">
        <v>6</v>
      </c>
      <c r="L75" s="932"/>
      <c r="M75" s="932"/>
      <c r="N75" s="933"/>
      <c r="O75" s="931" t="s">
        <v>7</v>
      </c>
      <c r="P75" s="932"/>
      <c r="Q75" s="932"/>
      <c r="R75" s="933"/>
      <c r="S75" s="931" t="s">
        <v>14</v>
      </c>
      <c r="T75" s="932"/>
      <c r="U75" s="932"/>
      <c r="V75" s="933"/>
      <c r="W75" s="931" t="s">
        <v>50</v>
      </c>
      <c r="X75" s="932"/>
      <c r="Y75" s="932"/>
      <c r="Z75" s="933"/>
      <c r="AA75" s="931" t="s">
        <v>369</v>
      </c>
      <c r="AB75" s="932"/>
      <c r="AC75" s="932"/>
      <c r="AD75" s="933"/>
      <c r="AE75" s="931" t="s">
        <v>53</v>
      </c>
      <c r="AF75" s="932"/>
      <c r="AG75" s="932"/>
      <c r="AH75" s="933"/>
      <c r="AJ75" s="942" t="s">
        <v>0</v>
      </c>
      <c r="AK75" s="943"/>
      <c r="AL75" s="931" t="s">
        <v>246</v>
      </c>
      <c r="AM75" s="932"/>
      <c r="AN75" s="932"/>
      <c r="AO75" s="933"/>
      <c r="AP75" s="931" t="s">
        <v>5</v>
      </c>
      <c r="AQ75" s="932"/>
      <c r="AR75" s="932"/>
      <c r="AS75" s="933"/>
      <c r="AT75" s="931" t="s">
        <v>6</v>
      </c>
      <c r="AU75" s="932"/>
      <c r="AV75" s="932"/>
      <c r="AW75" s="933"/>
      <c r="AX75" s="931" t="s">
        <v>7</v>
      </c>
      <c r="AY75" s="932"/>
      <c r="AZ75" s="932"/>
      <c r="BA75" s="933"/>
      <c r="BB75" s="931" t="s">
        <v>14</v>
      </c>
      <c r="BC75" s="932"/>
      <c r="BD75" s="932"/>
      <c r="BE75" s="933"/>
      <c r="BF75" s="931" t="s">
        <v>50</v>
      </c>
      <c r="BG75" s="932"/>
      <c r="BH75" s="932"/>
      <c r="BI75" s="933"/>
      <c r="BJ75" s="931" t="s">
        <v>369</v>
      </c>
      <c r="BK75" s="932"/>
      <c r="BL75" s="932"/>
      <c r="BM75" s="933"/>
      <c r="BN75" s="931" t="s">
        <v>53</v>
      </c>
      <c r="BO75" s="932"/>
      <c r="BP75" s="932"/>
      <c r="BQ75" s="933"/>
    </row>
    <row r="76" spans="1:69">
      <c r="A76" s="720"/>
      <c r="B76" s="721"/>
      <c r="C76" s="931" t="s">
        <v>11</v>
      </c>
      <c r="D76" s="933"/>
      <c r="E76" s="931" t="s">
        <v>12</v>
      </c>
      <c r="F76" s="933"/>
      <c r="G76" s="931" t="s">
        <v>11</v>
      </c>
      <c r="H76" s="933"/>
      <c r="I76" s="931" t="s">
        <v>12</v>
      </c>
      <c r="J76" s="933"/>
      <c r="K76" s="931" t="s">
        <v>11</v>
      </c>
      <c r="L76" s="933"/>
      <c r="M76" s="931" t="s">
        <v>12</v>
      </c>
      <c r="N76" s="933"/>
      <c r="O76" s="931" t="s">
        <v>11</v>
      </c>
      <c r="P76" s="933"/>
      <c r="Q76" s="931" t="s">
        <v>12</v>
      </c>
      <c r="R76" s="933"/>
      <c r="S76" s="931" t="s">
        <v>11</v>
      </c>
      <c r="T76" s="933"/>
      <c r="U76" s="931" t="s">
        <v>12</v>
      </c>
      <c r="V76" s="933"/>
      <c r="W76" s="931" t="s">
        <v>11</v>
      </c>
      <c r="X76" s="933"/>
      <c r="Y76" s="931" t="s">
        <v>12</v>
      </c>
      <c r="Z76" s="933"/>
      <c r="AA76" s="931" t="s">
        <v>11</v>
      </c>
      <c r="AB76" s="933"/>
      <c r="AC76" s="931" t="s">
        <v>12</v>
      </c>
      <c r="AD76" s="933"/>
      <c r="AE76" s="931" t="s">
        <v>11</v>
      </c>
      <c r="AF76" s="933"/>
      <c r="AG76" s="931" t="s">
        <v>12</v>
      </c>
      <c r="AH76" s="933"/>
      <c r="AJ76" s="720">
        <v>0</v>
      </c>
      <c r="AK76" s="721">
        <v>0</v>
      </c>
      <c r="AL76" s="931" t="s">
        <v>11</v>
      </c>
      <c r="AM76" s="933"/>
      <c r="AN76" s="931" t="s">
        <v>12</v>
      </c>
      <c r="AO76" s="933"/>
      <c r="AP76" s="931" t="s">
        <v>11</v>
      </c>
      <c r="AQ76" s="933"/>
      <c r="AR76" s="931" t="s">
        <v>12</v>
      </c>
      <c r="AS76" s="933"/>
      <c r="AT76" s="931" t="s">
        <v>11</v>
      </c>
      <c r="AU76" s="933"/>
      <c r="AV76" s="931" t="s">
        <v>12</v>
      </c>
      <c r="AW76" s="933"/>
      <c r="AX76" s="931" t="s">
        <v>11</v>
      </c>
      <c r="AY76" s="933"/>
      <c r="AZ76" s="931" t="s">
        <v>12</v>
      </c>
      <c r="BA76" s="933"/>
      <c r="BB76" s="931" t="s">
        <v>11</v>
      </c>
      <c r="BC76" s="933"/>
      <c r="BD76" s="931" t="s">
        <v>12</v>
      </c>
      <c r="BE76" s="933"/>
      <c r="BF76" s="931" t="s">
        <v>11</v>
      </c>
      <c r="BG76" s="933"/>
      <c r="BH76" s="931" t="s">
        <v>12</v>
      </c>
      <c r="BI76" s="933"/>
      <c r="BJ76" s="931" t="s">
        <v>11</v>
      </c>
      <c r="BK76" s="933"/>
      <c r="BL76" s="931" t="s">
        <v>12</v>
      </c>
      <c r="BM76" s="933"/>
      <c r="BN76" s="931" t="s">
        <v>11</v>
      </c>
      <c r="BO76" s="933"/>
      <c r="BP76" s="931" t="s">
        <v>12</v>
      </c>
      <c r="BQ76" s="933"/>
    </row>
    <row r="77" spans="1:69">
      <c r="A77" s="938"/>
      <c r="B77" s="939"/>
      <c r="C77" s="611" t="s">
        <v>522</v>
      </c>
      <c r="D77" s="281" t="s">
        <v>524</v>
      </c>
      <c r="E77" s="611" t="str">
        <f>'Reported EBITDA'!$F$5</f>
        <v>Q2 2024</v>
      </c>
      <c r="F77" s="281" t="str">
        <f>'Reported EBITDA'!$G$5</f>
        <v>Q2 2023</v>
      </c>
      <c r="G77" s="611" t="s">
        <v>522</v>
      </c>
      <c r="H77" s="281" t="s">
        <v>524</v>
      </c>
      <c r="I77" s="611" t="str">
        <f>'Reported EBITDA'!$F$5</f>
        <v>Q2 2024</v>
      </c>
      <c r="J77" s="281" t="str">
        <f>'Reported EBITDA'!$G$5</f>
        <v>Q2 2023</v>
      </c>
      <c r="K77" s="611" t="s">
        <v>522</v>
      </c>
      <c r="L77" s="281" t="s">
        <v>524</v>
      </c>
      <c r="M77" s="611" t="str">
        <f>'Reported EBITDA'!$F$5</f>
        <v>Q2 2024</v>
      </c>
      <c r="N77" s="281" t="str">
        <f>'Reported EBITDA'!$G$5</f>
        <v>Q2 2023</v>
      </c>
      <c r="O77" s="611" t="s">
        <v>522</v>
      </c>
      <c r="P77" s="281" t="s">
        <v>524</v>
      </c>
      <c r="Q77" s="611" t="str">
        <f>'Reported EBITDA'!$F$5</f>
        <v>Q2 2024</v>
      </c>
      <c r="R77" s="281" t="str">
        <f>'Reported EBITDA'!$G$5</f>
        <v>Q2 2023</v>
      </c>
      <c r="S77" s="611" t="s">
        <v>522</v>
      </c>
      <c r="T77" s="281" t="s">
        <v>524</v>
      </c>
      <c r="U77" s="611" t="str">
        <f>'Reported EBITDA'!$F$5</f>
        <v>Q2 2024</v>
      </c>
      <c r="V77" s="281" t="str">
        <f>'Reported EBITDA'!$G$5</f>
        <v>Q2 2023</v>
      </c>
      <c r="W77" s="611" t="s">
        <v>522</v>
      </c>
      <c r="X77" s="281" t="s">
        <v>524</v>
      </c>
      <c r="Y77" s="611" t="str">
        <f>'Reported EBITDA'!$F$5</f>
        <v>Q2 2024</v>
      </c>
      <c r="Z77" s="281" t="str">
        <f>'Reported EBITDA'!$G$5</f>
        <v>Q2 2023</v>
      </c>
      <c r="AA77" s="611" t="s">
        <v>522</v>
      </c>
      <c r="AB77" s="281" t="s">
        <v>524</v>
      </c>
      <c r="AC77" s="611" t="str">
        <f>'Reported EBITDA'!$F$5</f>
        <v>Q2 2024</v>
      </c>
      <c r="AD77" s="281" t="str">
        <f>'Reported EBITDA'!$G$5</f>
        <v>Q2 2023</v>
      </c>
      <c r="AE77" s="611" t="s">
        <v>522</v>
      </c>
      <c r="AF77" s="281" t="s">
        <v>524</v>
      </c>
      <c r="AG77" s="611" t="str">
        <f>'Reported EBITDA'!$F$5</f>
        <v>Q2 2024</v>
      </c>
      <c r="AH77" s="281" t="str">
        <f>'Reported EBITDA'!$G$5</f>
        <v>Q2 2023</v>
      </c>
      <c r="AI77" s="179"/>
      <c r="AJ77" s="938">
        <v>0</v>
      </c>
      <c r="AK77" s="939"/>
      <c r="AL77" s="611" t="s">
        <v>526</v>
      </c>
      <c r="AM77" s="281" t="s">
        <v>527</v>
      </c>
      <c r="AN77" s="611" t="s">
        <v>3</v>
      </c>
      <c r="AO77" s="281" t="s">
        <v>4</v>
      </c>
      <c r="AP77" s="611" t="s">
        <v>526</v>
      </c>
      <c r="AQ77" s="281" t="s">
        <v>527</v>
      </c>
      <c r="AR77" s="611" t="s">
        <v>3</v>
      </c>
      <c r="AS77" s="281" t="s">
        <v>4</v>
      </c>
      <c r="AT77" s="611" t="s">
        <v>526</v>
      </c>
      <c r="AU77" s="281" t="s">
        <v>527</v>
      </c>
      <c r="AV77" s="611" t="s">
        <v>3</v>
      </c>
      <c r="AW77" s="281" t="s">
        <v>4</v>
      </c>
      <c r="AX77" s="611" t="s">
        <v>526</v>
      </c>
      <c r="AY77" s="281" t="s">
        <v>527</v>
      </c>
      <c r="AZ77" s="611" t="s">
        <v>3</v>
      </c>
      <c r="BA77" s="281" t="s">
        <v>4</v>
      </c>
      <c r="BB77" s="611" t="s">
        <v>526</v>
      </c>
      <c r="BC77" s="281" t="s">
        <v>527</v>
      </c>
      <c r="BD77" s="611" t="s">
        <v>3</v>
      </c>
      <c r="BE77" s="281" t="s">
        <v>4</v>
      </c>
      <c r="BF77" s="611" t="s">
        <v>526</v>
      </c>
      <c r="BG77" s="281" t="s">
        <v>527</v>
      </c>
      <c r="BH77" s="611" t="s">
        <v>3</v>
      </c>
      <c r="BI77" s="281" t="s">
        <v>4</v>
      </c>
      <c r="BJ77" s="611" t="s">
        <v>526</v>
      </c>
      <c r="BK77" s="281" t="s">
        <v>527</v>
      </c>
      <c r="BL77" s="611" t="s">
        <v>3</v>
      </c>
      <c r="BM77" s="281" t="s">
        <v>4</v>
      </c>
      <c r="BN77" s="611" t="s">
        <v>526</v>
      </c>
      <c r="BO77" s="281" t="s">
        <v>527</v>
      </c>
      <c r="BP77" s="611" t="s">
        <v>3</v>
      </c>
      <c r="BQ77" s="281" t="s">
        <v>4</v>
      </c>
    </row>
    <row r="78" spans="1:69">
      <c r="A78" s="940"/>
      <c r="B78" s="941"/>
      <c r="C78" s="612" t="s">
        <v>245</v>
      </c>
      <c r="D78" s="282" t="s">
        <v>245</v>
      </c>
      <c r="E78" s="612" t="s">
        <v>245</v>
      </c>
      <c r="F78" s="282" t="s">
        <v>245</v>
      </c>
      <c r="G78" s="612" t="s">
        <v>245</v>
      </c>
      <c r="H78" s="282" t="s">
        <v>245</v>
      </c>
      <c r="I78" s="612" t="s">
        <v>245</v>
      </c>
      <c r="J78" s="282" t="s">
        <v>245</v>
      </c>
      <c r="K78" s="612" t="s">
        <v>245</v>
      </c>
      <c r="L78" s="282" t="s">
        <v>245</v>
      </c>
      <c r="M78" s="612" t="s">
        <v>245</v>
      </c>
      <c r="N78" s="282" t="s">
        <v>245</v>
      </c>
      <c r="O78" s="612" t="s">
        <v>245</v>
      </c>
      <c r="P78" s="282" t="s">
        <v>245</v>
      </c>
      <c r="Q78" s="612" t="s">
        <v>245</v>
      </c>
      <c r="R78" s="282" t="s">
        <v>245</v>
      </c>
      <c r="S78" s="612" t="s">
        <v>245</v>
      </c>
      <c r="T78" s="282" t="s">
        <v>245</v>
      </c>
      <c r="U78" s="612" t="s">
        <v>245</v>
      </c>
      <c r="V78" s="282" t="s">
        <v>245</v>
      </c>
      <c r="W78" s="612" t="s">
        <v>245</v>
      </c>
      <c r="X78" s="282" t="s">
        <v>245</v>
      </c>
      <c r="Y78" s="612" t="s">
        <v>245</v>
      </c>
      <c r="Z78" s="282" t="s">
        <v>245</v>
      </c>
      <c r="AA78" s="612" t="s">
        <v>245</v>
      </c>
      <c r="AB78" s="282" t="s">
        <v>245</v>
      </c>
      <c r="AC78" s="612" t="s">
        <v>245</v>
      </c>
      <c r="AD78" s="282" t="s">
        <v>245</v>
      </c>
      <c r="AE78" s="612" t="s">
        <v>245</v>
      </c>
      <c r="AF78" s="282" t="s">
        <v>245</v>
      </c>
      <c r="AG78" s="612" t="s">
        <v>245</v>
      </c>
      <c r="AH78" s="282" t="s">
        <v>245</v>
      </c>
      <c r="AJ78" s="940"/>
      <c r="AK78" s="941"/>
      <c r="AL78" s="612" t="s">
        <v>245</v>
      </c>
      <c r="AM78" s="282" t="s">
        <v>245</v>
      </c>
      <c r="AN78" s="612" t="s">
        <v>245</v>
      </c>
      <c r="AO78" s="282" t="s">
        <v>245</v>
      </c>
      <c r="AP78" s="612" t="s">
        <v>245</v>
      </c>
      <c r="AQ78" s="282" t="s">
        <v>245</v>
      </c>
      <c r="AR78" s="612" t="s">
        <v>245</v>
      </c>
      <c r="AS78" s="282" t="s">
        <v>245</v>
      </c>
      <c r="AT78" s="612" t="s">
        <v>245</v>
      </c>
      <c r="AU78" s="282" t="s">
        <v>245</v>
      </c>
      <c r="AV78" s="612" t="s">
        <v>245</v>
      </c>
      <c r="AW78" s="282" t="s">
        <v>245</v>
      </c>
      <c r="AX78" s="612" t="s">
        <v>245</v>
      </c>
      <c r="AY78" s="282" t="s">
        <v>245</v>
      </c>
      <c r="AZ78" s="612" t="s">
        <v>245</v>
      </c>
      <c r="BA78" s="282" t="s">
        <v>245</v>
      </c>
      <c r="BB78" s="612" t="s">
        <v>245</v>
      </c>
      <c r="BC78" s="282" t="s">
        <v>245</v>
      </c>
      <c r="BD78" s="612" t="s">
        <v>245</v>
      </c>
      <c r="BE78" s="282" t="s">
        <v>245</v>
      </c>
      <c r="BF78" s="612" t="s">
        <v>245</v>
      </c>
      <c r="BG78" s="282" t="s">
        <v>245</v>
      </c>
      <c r="BH78" s="612" t="s">
        <v>245</v>
      </c>
      <c r="BI78" s="282" t="s">
        <v>245</v>
      </c>
      <c r="BJ78" s="612" t="s">
        <v>245</v>
      </c>
      <c r="BK78" s="282" t="s">
        <v>245</v>
      </c>
      <c r="BL78" s="612" t="s">
        <v>245</v>
      </c>
      <c r="BM78" s="282" t="s">
        <v>245</v>
      </c>
      <c r="BN78" s="612" t="s">
        <v>245</v>
      </c>
      <c r="BO78" s="282" t="s">
        <v>245</v>
      </c>
      <c r="BP78" s="612" t="s">
        <v>245</v>
      </c>
      <c r="BQ78" s="282" t="s">
        <v>245</v>
      </c>
    </row>
    <row r="79" spans="1:69" s="154" customFormat="1">
      <c r="A79" s="168" t="s">
        <v>423</v>
      </c>
      <c r="B79" s="191"/>
      <c r="C79" s="624">
        <v>0</v>
      </c>
      <c r="D79" s="618">
        <v>0</v>
      </c>
      <c r="E79" s="624">
        <f t="shared" ref="E79:E110" si="0">C79-AL79</f>
        <v>0</v>
      </c>
      <c r="F79" s="618">
        <f t="shared" ref="F79:F110" si="1">D79-AM79</f>
        <v>0</v>
      </c>
      <c r="G79" s="624">
        <v>23.221</v>
      </c>
      <c r="H79" s="618">
        <v>45.325000000000003</v>
      </c>
      <c r="I79" s="624">
        <f t="shared" ref="I79:I128" si="2">G79-AP79</f>
        <v>13.151</v>
      </c>
      <c r="J79" s="618">
        <f t="shared" ref="J79:J98" si="3">H79-AQ79</f>
        <v>3.2870000000000061</v>
      </c>
      <c r="K79" s="624">
        <v>573.34100000000001</v>
      </c>
      <c r="L79" s="618">
        <v>542.36599999999999</v>
      </c>
      <c r="M79" s="624">
        <f t="shared" ref="M79:M128" si="4">K79-AT79</f>
        <v>287.86</v>
      </c>
      <c r="N79" s="618">
        <f t="shared" ref="N79:N128" si="5">L79-AU79</f>
        <v>271.55399999999997</v>
      </c>
      <c r="O79" s="624">
        <v>901.87199999999996</v>
      </c>
      <c r="P79" s="618">
        <v>768.48800000000006</v>
      </c>
      <c r="Q79" s="624">
        <f t="shared" ref="Q79:Q128" si="6">O79-AX79</f>
        <v>464.63599999999997</v>
      </c>
      <c r="R79" s="618">
        <f t="shared" ref="R79:R128" si="7">P79-AY79</f>
        <v>410.28800000000007</v>
      </c>
      <c r="S79" s="624">
        <v>0</v>
      </c>
      <c r="T79" s="618">
        <v>0</v>
      </c>
      <c r="U79" s="624">
        <f t="shared" ref="U79:U128" si="8">S79-BB79</f>
        <v>0</v>
      </c>
      <c r="V79" s="618">
        <f t="shared" ref="V79:V128" si="9">T79-BC79</f>
        <v>0</v>
      </c>
      <c r="W79" s="624">
        <v>163.37200000000001</v>
      </c>
      <c r="X79" s="618">
        <v>143.23099999999999</v>
      </c>
      <c r="Y79" s="624">
        <f t="shared" ref="Y79:Y128" si="10">W79-BF79</f>
        <v>82.882000000000019</v>
      </c>
      <c r="Z79" s="618">
        <f t="shared" ref="Z79:Z128" si="11">X79-BG79</f>
        <v>80.486999999999995</v>
      </c>
      <c r="AA79" s="624">
        <v>-2.1999999999999999E-2</v>
      </c>
      <c r="AB79" s="618">
        <v>-1.0999999999999999E-2</v>
      </c>
      <c r="AC79" s="624">
        <f t="shared" ref="AC79:AC128" si="12">AA79-BJ79</f>
        <v>-1.6999999999999998E-2</v>
      </c>
      <c r="AD79" s="618">
        <f>AB79-BK79</f>
        <v>-4.9999999999999992E-3</v>
      </c>
      <c r="AE79" s="624">
        <v>1661.7840000000001</v>
      </c>
      <c r="AF79" s="618">
        <v>1499.3989999999999</v>
      </c>
      <c r="AG79" s="624">
        <f t="shared" ref="AG79:AG128" si="13">AE79-BN79</f>
        <v>848.51200000000006</v>
      </c>
      <c r="AH79" s="618">
        <f t="shared" ref="AH79:AH128" si="14">AF79-BO79</f>
        <v>765.61099999999988</v>
      </c>
      <c r="AI79" s="723"/>
      <c r="AJ79" s="168" t="s">
        <v>423</v>
      </c>
      <c r="AK79" s="191">
        <v>0</v>
      </c>
      <c r="AL79" s="624">
        <v>0</v>
      </c>
      <c r="AM79" s="618">
        <v>0</v>
      </c>
      <c r="AN79" s="624">
        <v>0</v>
      </c>
      <c r="AO79" s="618">
        <v>0</v>
      </c>
      <c r="AP79" s="624">
        <v>10.07</v>
      </c>
      <c r="AQ79" s="618">
        <v>42.037999999999997</v>
      </c>
      <c r="AR79" s="624">
        <v>-37.491999999999997</v>
      </c>
      <c r="AS79" s="618">
        <v>-117.32899999999999</v>
      </c>
      <c r="AT79" s="624">
        <v>285.48099999999999</v>
      </c>
      <c r="AU79" s="618">
        <v>270.81200000000001</v>
      </c>
      <c r="AV79" s="624">
        <v>-533.63499999999999</v>
      </c>
      <c r="AW79" s="618">
        <v>-734.33</v>
      </c>
      <c r="AX79" s="624">
        <v>437.23599999999999</v>
      </c>
      <c r="AY79" s="618">
        <v>358.2</v>
      </c>
      <c r="AZ79" s="624">
        <v>-849.71899999999994</v>
      </c>
      <c r="BA79" s="618">
        <v>-689.29700000000003</v>
      </c>
      <c r="BB79" s="624">
        <v>0</v>
      </c>
      <c r="BC79" s="618">
        <v>0</v>
      </c>
      <c r="BD79" s="624">
        <v>0</v>
      </c>
      <c r="BE79" s="618">
        <v>0</v>
      </c>
      <c r="BF79" s="624">
        <v>80.489999999999995</v>
      </c>
      <c r="BG79" s="618">
        <v>62.744</v>
      </c>
      <c r="BH79" s="624">
        <v>-153.28899999999999</v>
      </c>
      <c r="BI79" s="618">
        <v>-151.20599999999999</v>
      </c>
      <c r="BJ79" s="624">
        <v>-5.0000000000000001E-3</v>
      </c>
      <c r="BK79" s="618">
        <v>-6.0000000000000001E-3</v>
      </c>
      <c r="BL79" s="624">
        <v>2.0999999999999998E-2</v>
      </c>
      <c r="BM79" s="618">
        <v>6.0000000000000001E-3</v>
      </c>
      <c r="BN79" s="624">
        <v>813.27200000000005</v>
      </c>
      <c r="BO79" s="618">
        <v>733.78800000000001</v>
      </c>
      <c r="BP79" s="624">
        <v>-1574.114</v>
      </c>
      <c r="BQ79" s="618">
        <v>-1692.1559999999999</v>
      </c>
    </row>
    <row r="80" spans="1:69">
      <c r="A80" s="174"/>
      <c r="B80" s="175" t="s">
        <v>70</v>
      </c>
      <c r="C80" s="615">
        <v>0</v>
      </c>
      <c r="D80" s="619">
        <v>0</v>
      </c>
      <c r="E80" s="615">
        <f t="shared" si="0"/>
        <v>0</v>
      </c>
      <c r="F80" s="619">
        <f t="shared" si="1"/>
        <v>0</v>
      </c>
      <c r="G80" s="615">
        <v>23.196000000000002</v>
      </c>
      <c r="H80" s="619">
        <v>41.015999999999998</v>
      </c>
      <c r="I80" s="615">
        <f t="shared" si="2"/>
        <v>13.126000000000001</v>
      </c>
      <c r="J80" s="619">
        <f t="shared" si="3"/>
        <v>3.9249999999999972</v>
      </c>
      <c r="K80" s="615">
        <v>561.85299999999995</v>
      </c>
      <c r="L80" s="619">
        <v>535.09299999999996</v>
      </c>
      <c r="M80" s="615">
        <f t="shared" si="4"/>
        <v>284.69199999999995</v>
      </c>
      <c r="N80" s="619">
        <f t="shared" si="5"/>
        <v>264.77999999999997</v>
      </c>
      <c r="O80" s="615">
        <v>897.11800000000005</v>
      </c>
      <c r="P80" s="619">
        <v>757.3</v>
      </c>
      <c r="Q80" s="615">
        <f t="shared" si="6"/>
        <v>462.33100000000007</v>
      </c>
      <c r="R80" s="619">
        <f t="shared" si="7"/>
        <v>404.59699999999998</v>
      </c>
      <c r="S80" s="615">
        <v>0</v>
      </c>
      <c r="T80" s="619">
        <v>0</v>
      </c>
      <c r="U80" s="615">
        <f t="shared" si="8"/>
        <v>0</v>
      </c>
      <c r="V80" s="619">
        <f t="shared" si="9"/>
        <v>0</v>
      </c>
      <c r="W80" s="615">
        <v>163.28200000000001</v>
      </c>
      <c r="X80" s="619">
        <v>143.16200000000001</v>
      </c>
      <c r="Y80" s="615">
        <f t="shared" si="10"/>
        <v>82.87700000000001</v>
      </c>
      <c r="Z80" s="619">
        <f t="shared" si="11"/>
        <v>80.466000000000008</v>
      </c>
      <c r="AA80" s="615">
        <v>0</v>
      </c>
      <c r="AB80" s="619">
        <v>0</v>
      </c>
      <c r="AC80" s="615">
        <f t="shared" si="12"/>
        <v>0</v>
      </c>
      <c r="AD80" s="619">
        <f t="shared" ref="AD80:AD128" si="15">AB80-BK80</f>
        <v>0</v>
      </c>
      <c r="AE80" s="615">
        <v>1645.4490000000001</v>
      </c>
      <c r="AF80" s="619">
        <v>1476.5709999999999</v>
      </c>
      <c r="AG80" s="615">
        <f t="shared" si="13"/>
        <v>843.02600000000007</v>
      </c>
      <c r="AH80" s="619">
        <f t="shared" si="14"/>
        <v>753.76799999999992</v>
      </c>
      <c r="AJ80" s="174">
        <v>0</v>
      </c>
      <c r="AK80" s="175" t="s">
        <v>70</v>
      </c>
      <c r="AL80" s="615">
        <v>0</v>
      </c>
      <c r="AM80" s="619">
        <v>0</v>
      </c>
      <c r="AN80" s="615">
        <v>0</v>
      </c>
      <c r="AO80" s="619">
        <v>0</v>
      </c>
      <c r="AP80" s="615">
        <v>10.07</v>
      </c>
      <c r="AQ80" s="619">
        <v>37.091000000000001</v>
      </c>
      <c r="AR80" s="615">
        <v>-34.262999999999998</v>
      </c>
      <c r="AS80" s="619">
        <v>-118.51300000000001</v>
      </c>
      <c r="AT80" s="615">
        <v>277.161</v>
      </c>
      <c r="AU80" s="619">
        <v>270.31299999999999</v>
      </c>
      <c r="AV80" s="615">
        <v>-534.53500000000008</v>
      </c>
      <c r="AW80" s="619">
        <v>-714.33500000000004</v>
      </c>
      <c r="AX80" s="615">
        <v>434.78699999999998</v>
      </c>
      <c r="AY80" s="619">
        <v>352.70299999999997</v>
      </c>
      <c r="AZ80" s="615">
        <v>-834.78</v>
      </c>
      <c r="BA80" s="619">
        <v>-692.18499999999995</v>
      </c>
      <c r="BB80" s="615">
        <v>0</v>
      </c>
      <c r="BC80" s="619">
        <v>0</v>
      </c>
      <c r="BD80" s="615">
        <v>0</v>
      </c>
      <c r="BE80" s="619">
        <v>0</v>
      </c>
      <c r="BF80" s="615">
        <v>80.405000000000001</v>
      </c>
      <c r="BG80" s="619">
        <v>62.695999999999998</v>
      </c>
      <c r="BH80" s="615">
        <v>-153.24600000000001</v>
      </c>
      <c r="BI80" s="619">
        <v>-150.19200000000001</v>
      </c>
      <c r="BJ80" s="615">
        <v>0</v>
      </c>
      <c r="BK80" s="619">
        <v>0</v>
      </c>
      <c r="BL80" s="615">
        <v>0</v>
      </c>
      <c r="BM80" s="619">
        <v>0</v>
      </c>
      <c r="BN80" s="615">
        <v>802.423</v>
      </c>
      <c r="BO80" s="619">
        <v>722.803</v>
      </c>
      <c r="BP80" s="615">
        <v>-1556.8239999999998</v>
      </c>
      <c r="BQ80" s="619">
        <v>-1675.2249999999999</v>
      </c>
    </row>
    <row r="81" spans="1:69">
      <c r="A81" s="174"/>
      <c r="B81" s="181" t="s">
        <v>465</v>
      </c>
      <c r="C81" s="615">
        <v>0</v>
      </c>
      <c r="D81" s="619">
        <v>0</v>
      </c>
      <c r="E81" s="615">
        <f t="shared" si="0"/>
        <v>0</v>
      </c>
      <c r="F81" s="619">
        <f t="shared" si="1"/>
        <v>0</v>
      </c>
      <c r="G81" s="615">
        <v>21.254999999999999</v>
      </c>
      <c r="H81" s="619">
        <v>40.204000000000001</v>
      </c>
      <c r="I81" s="615">
        <f t="shared" si="2"/>
        <v>11.386999999999999</v>
      </c>
      <c r="J81" s="619">
        <f t="shared" si="3"/>
        <v>3.4870000000000019</v>
      </c>
      <c r="K81" s="615">
        <v>561.755</v>
      </c>
      <c r="L81" s="619">
        <v>519.03700000000003</v>
      </c>
      <c r="M81" s="615">
        <f t="shared" si="4"/>
        <v>284.61500000000001</v>
      </c>
      <c r="N81" s="619">
        <f t="shared" si="5"/>
        <v>264.88100000000003</v>
      </c>
      <c r="O81" s="615">
        <v>887.59100000000001</v>
      </c>
      <c r="P81" s="619">
        <v>752.43200000000002</v>
      </c>
      <c r="Q81" s="615">
        <f t="shared" si="6"/>
        <v>457.26600000000002</v>
      </c>
      <c r="R81" s="619">
        <f t="shared" si="7"/>
        <v>403.80900000000003</v>
      </c>
      <c r="S81" s="615">
        <v>0</v>
      </c>
      <c r="T81" s="619">
        <v>0</v>
      </c>
      <c r="U81" s="615">
        <f t="shared" si="8"/>
        <v>0</v>
      </c>
      <c r="V81" s="619">
        <f t="shared" si="9"/>
        <v>0</v>
      </c>
      <c r="W81" s="615">
        <v>163.17500000000001</v>
      </c>
      <c r="X81" s="619">
        <v>141.19300000000001</v>
      </c>
      <c r="Y81" s="615">
        <f t="shared" si="10"/>
        <v>82.824000000000012</v>
      </c>
      <c r="Z81" s="619">
        <f t="shared" si="11"/>
        <v>79.483000000000004</v>
      </c>
      <c r="AA81" s="615">
        <v>0</v>
      </c>
      <c r="AB81" s="619">
        <v>0</v>
      </c>
      <c r="AC81" s="615">
        <f t="shared" si="12"/>
        <v>0</v>
      </c>
      <c r="AD81" s="619">
        <f t="shared" si="15"/>
        <v>0</v>
      </c>
      <c r="AE81" s="615">
        <v>1633.7760000000001</v>
      </c>
      <c r="AF81" s="619">
        <v>1452.866</v>
      </c>
      <c r="AG81" s="615">
        <f t="shared" si="13"/>
        <v>836.0920000000001</v>
      </c>
      <c r="AH81" s="619">
        <f t="shared" si="14"/>
        <v>751.66</v>
      </c>
      <c r="AI81" s="179"/>
      <c r="AJ81" s="174">
        <v>0</v>
      </c>
      <c r="AK81" s="181" t="s">
        <v>465</v>
      </c>
      <c r="AL81" s="615">
        <v>0</v>
      </c>
      <c r="AM81" s="619">
        <v>0</v>
      </c>
      <c r="AN81" s="615">
        <v>0</v>
      </c>
      <c r="AO81" s="619">
        <v>0</v>
      </c>
      <c r="AP81" s="615">
        <v>9.8680000000000003</v>
      </c>
      <c r="AQ81" s="619">
        <v>36.716999999999999</v>
      </c>
      <c r="AR81" s="615">
        <v>-33.25</v>
      </c>
      <c r="AS81" s="619">
        <v>-116.28400000000001</v>
      </c>
      <c r="AT81" s="615">
        <v>277.14</v>
      </c>
      <c r="AU81" s="619">
        <v>254.15600000000001</v>
      </c>
      <c r="AV81" s="615">
        <v>-518.29600000000005</v>
      </c>
      <c r="AW81" s="619">
        <v>-685.40100000000007</v>
      </c>
      <c r="AX81" s="615">
        <v>430.32499999999999</v>
      </c>
      <c r="AY81" s="619">
        <v>348.62299999999999</v>
      </c>
      <c r="AZ81" s="615">
        <v>-829.49299999999994</v>
      </c>
      <c r="BA81" s="619">
        <v>-670.99399999999991</v>
      </c>
      <c r="BB81" s="615">
        <v>0</v>
      </c>
      <c r="BC81" s="619">
        <v>0</v>
      </c>
      <c r="BD81" s="615">
        <v>0</v>
      </c>
      <c r="BE81" s="619">
        <v>0</v>
      </c>
      <c r="BF81" s="615">
        <v>80.350999999999999</v>
      </c>
      <c r="BG81" s="619">
        <v>61.71</v>
      </c>
      <c r="BH81" s="615">
        <v>-150.37200000000001</v>
      </c>
      <c r="BI81" s="619">
        <v>-148.273</v>
      </c>
      <c r="BJ81" s="615">
        <v>0</v>
      </c>
      <c r="BK81" s="619">
        <v>0</v>
      </c>
      <c r="BL81" s="615">
        <v>0</v>
      </c>
      <c r="BM81" s="619">
        <v>0</v>
      </c>
      <c r="BN81" s="615">
        <v>797.68399999999997</v>
      </c>
      <c r="BO81" s="619">
        <v>701.20600000000002</v>
      </c>
      <c r="BP81" s="615">
        <v>-1531.4109999999998</v>
      </c>
      <c r="BQ81" s="619">
        <v>-1620.9519999999998</v>
      </c>
    </row>
    <row r="82" spans="1:69">
      <c r="A82" s="174"/>
      <c r="B82" s="181" t="s">
        <v>466</v>
      </c>
      <c r="C82" s="615">
        <v>0</v>
      </c>
      <c r="D82" s="619">
        <v>0</v>
      </c>
      <c r="E82" s="615">
        <f t="shared" si="0"/>
        <v>0</v>
      </c>
      <c r="F82" s="619">
        <f t="shared" si="1"/>
        <v>0</v>
      </c>
      <c r="G82" s="615">
        <v>2.1999999999999999E-2</v>
      </c>
      <c r="H82" s="619">
        <v>2.8000000000000001E-2</v>
      </c>
      <c r="I82" s="615">
        <f t="shared" si="2"/>
        <v>2.4999999999999998E-2</v>
      </c>
      <c r="J82" s="619">
        <f t="shared" si="3"/>
        <v>-3.9000000000000007E-2</v>
      </c>
      <c r="K82" s="615">
        <v>9.8000000000000004E-2</v>
      </c>
      <c r="L82" s="619">
        <v>0</v>
      </c>
      <c r="M82" s="615">
        <f t="shared" si="4"/>
        <v>7.6999999999999999E-2</v>
      </c>
      <c r="N82" s="619">
        <f t="shared" si="5"/>
        <v>0</v>
      </c>
      <c r="O82" s="615">
        <v>9.468</v>
      </c>
      <c r="P82" s="619">
        <v>8.1639999999999997</v>
      </c>
      <c r="Q82" s="615">
        <f t="shared" si="6"/>
        <v>5.0350000000000001</v>
      </c>
      <c r="R82" s="619">
        <f t="shared" si="7"/>
        <v>4.1059999999999999</v>
      </c>
      <c r="S82" s="615">
        <v>0</v>
      </c>
      <c r="T82" s="619">
        <v>0</v>
      </c>
      <c r="U82" s="615">
        <f t="shared" si="8"/>
        <v>0</v>
      </c>
      <c r="V82" s="619">
        <f t="shared" si="9"/>
        <v>0</v>
      </c>
      <c r="W82" s="615">
        <v>1.2E-2</v>
      </c>
      <c r="X82" s="619">
        <v>7.0000000000000001E-3</v>
      </c>
      <c r="Y82" s="615">
        <f t="shared" si="10"/>
        <v>4.0000000000000001E-3</v>
      </c>
      <c r="Z82" s="619">
        <f t="shared" si="11"/>
        <v>1E-3</v>
      </c>
      <c r="AA82" s="615">
        <v>0</v>
      </c>
      <c r="AB82" s="619">
        <v>0</v>
      </c>
      <c r="AC82" s="615">
        <f t="shared" si="12"/>
        <v>0</v>
      </c>
      <c r="AD82" s="619">
        <f t="shared" si="15"/>
        <v>0</v>
      </c>
      <c r="AE82" s="615">
        <v>9.6</v>
      </c>
      <c r="AF82" s="619">
        <v>8.1989999999999998</v>
      </c>
      <c r="AG82" s="615">
        <f t="shared" si="13"/>
        <v>5.141</v>
      </c>
      <c r="AH82" s="619">
        <f t="shared" si="14"/>
        <v>4.0679999999999996</v>
      </c>
      <c r="AJ82" s="174">
        <v>0</v>
      </c>
      <c r="AK82" s="181" t="s">
        <v>466</v>
      </c>
      <c r="AL82" s="615">
        <v>0</v>
      </c>
      <c r="AM82" s="619">
        <v>0</v>
      </c>
      <c r="AN82" s="615">
        <v>0</v>
      </c>
      <c r="AO82" s="619">
        <v>0</v>
      </c>
      <c r="AP82" s="615">
        <v>-3.0000000000000001E-3</v>
      </c>
      <c r="AQ82" s="619">
        <v>6.7000000000000004E-2</v>
      </c>
      <c r="AR82" s="615">
        <v>-2.4E-2</v>
      </c>
      <c r="AS82" s="619">
        <v>-1.2790000000000001</v>
      </c>
      <c r="AT82" s="615">
        <v>2.1000000000000001E-2</v>
      </c>
      <c r="AU82" s="619">
        <v>0</v>
      </c>
      <c r="AV82" s="615">
        <v>2.1000000000000001E-2</v>
      </c>
      <c r="AW82" s="619">
        <v>0</v>
      </c>
      <c r="AX82" s="615">
        <v>4.4329999999999998</v>
      </c>
      <c r="AY82" s="619">
        <v>4.0579999999999998</v>
      </c>
      <c r="AZ82" s="615">
        <v>-8.588000000000001</v>
      </c>
      <c r="BA82" s="619">
        <v>-21.123999999999999</v>
      </c>
      <c r="BB82" s="615">
        <v>0</v>
      </c>
      <c r="BC82" s="619">
        <v>0</v>
      </c>
      <c r="BD82" s="615">
        <v>0</v>
      </c>
      <c r="BE82" s="619">
        <v>0</v>
      </c>
      <c r="BF82" s="615">
        <v>8.0000000000000002E-3</v>
      </c>
      <c r="BG82" s="619">
        <v>6.0000000000000001E-3</v>
      </c>
      <c r="BH82" s="615">
        <v>-4.0000000000000001E-3</v>
      </c>
      <c r="BI82" s="619">
        <v>5.0000000000000001E-3</v>
      </c>
      <c r="BJ82" s="615">
        <v>0</v>
      </c>
      <c r="BK82" s="619">
        <v>0</v>
      </c>
      <c r="BL82" s="615">
        <v>0</v>
      </c>
      <c r="BM82" s="619">
        <v>0</v>
      </c>
      <c r="BN82" s="615">
        <v>4.4589999999999996</v>
      </c>
      <c r="BO82" s="619">
        <v>4.1310000000000002</v>
      </c>
      <c r="BP82" s="615">
        <v>-8.5950000000000006</v>
      </c>
      <c r="BQ82" s="619">
        <v>-22.398</v>
      </c>
    </row>
    <row r="83" spans="1:69">
      <c r="A83" s="174"/>
      <c r="B83" s="181" t="s">
        <v>467</v>
      </c>
      <c r="C83" s="615">
        <v>0</v>
      </c>
      <c r="D83" s="619">
        <v>0</v>
      </c>
      <c r="E83" s="615">
        <f t="shared" si="0"/>
        <v>0</v>
      </c>
      <c r="F83" s="619">
        <f t="shared" si="1"/>
        <v>0</v>
      </c>
      <c r="G83" s="615">
        <v>1.919</v>
      </c>
      <c r="H83" s="619">
        <v>0.78400000000000003</v>
      </c>
      <c r="I83" s="615">
        <f t="shared" si="2"/>
        <v>1.714</v>
      </c>
      <c r="J83" s="619">
        <f t="shared" si="3"/>
        <v>0.47700000000000004</v>
      </c>
      <c r="K83" s="615">
        <v>0</v>
      </c>
      <c r="L83" s="619">
        <v>16.056000000000001</v>
      </c>
      <c r="M83" s="615">
        <f t="shared" si="4"/>
        <v>0</v>
      </c>
      <c r="N83" s="619">
        <f t="shared" si="5"/>
        <v>-0.10099999999999909</v>
      </c>
      <c r="O83" s="615">
        <v>5.8999999999999997E-2</v>
      </c>
      <c r="P83" s="619">
        <v>-3.2959999999999998</v>
      </c>
      <c r="Q83" s="615">
        <f t="shared" si="6"/>
        <v>2.9999999999999995E-2</v>
      </c>
      <c r="R83" s="619">
        <f t="shared" si="7"/>
        <v>-3.3179999999999996</v>
      </c>
      <c r="S83" s="615">
        <v>0</v>
      </c>
      <c r="T83" s="619">
        <v>0</v>
      </c>
      <c r="U83" s="615">
        <f t="shared" si="8"/>
        <v>0</v>
      </c>
      <c r="V83" s="619">
        <f t="shared" si="9"/>
        <v>0</v>
      </c>
      <c r="W83" s="615">
        <v>9.5000000000000001E-2</v>
      </c>
      <c r="X83" s="619">
        <v>1.962</v>
      </c>
      <c r="Y83" s="615">
        <f t="shared" si="10"/>
        <v>4.9000000000000002E-2</v>
      </c>
      <c r="Z83" s="619">
        <f t="shared" si="11"/>
        <v>0.98199999999999998</v>
      </c>
      <c r="AA83" s="615">
        <v>0</v>
      </c>
      <c r="AB83" s="619">
        <v>0</v>
      </c>
      <c r="AC83" s="615">
        <f t="shared" si="12"/>
        <v>0</v>
      </c>
      <c r="AD83" s="619">
        <f t="shared" si="15"/>
        <v>0</v>
      </c>
      <c r="AE83" s="615">
        <v>2.073</v>
      </c>
      <c r="AF83" s="619">
        <v>15.506</v>
      </c>
      <c r="AG83" s="615">
        <f t="shared" si="13"/>
        <v>1.7929999999999999</v>
      </c>
      <c r="AH83" s="619">
        <f t="shared" si="14"/>
        <v>-1.9600000000000009</v>
      </c>
      <c r="AI83" s="179"/>
      <c r="AJ83" s="174">
        <v>0</v>
      </c>
      <c r="AK83" s="181" t="s">
        <v>467</v>
      </c>
      <c r="AL83" s="615">
        <v>0</v>
      </c>
      <c r="AM83" s="619">
        <v>0</v>
      </c>
      <c r="AN83" s="615">
        <v>0</v>
      </c>
      <c r="AO83" s="619">
        <v>0</v>
      </c>
      <c r="AP83" s="615">
        <v>0.20499999999999999</v>
      </c>
      <c r="AQ83" s="619">
        <v>0.307</v>
      </c>
      <c r="AR83" s="615">
        <v>-0.98899999999999999</v>
      </c>
      <c r="AS83" s="619">
        <v>-0.95</v>
      </c>
      <c r="AT83" s="615">
        <v>0</v>
      </c>
      <c r="AU83" s="619">
        <v>16.157</v>
      </c>
      <c r="AV83" s="615">
        <v>-16.260000000000002</v>
      </c>
      <c r="AW83" s="619">
        <v>-28.934000000000001</v>
      </c>
      <c r="AX83" s="615">
        <v>2.9000000000000001E-2</v>
      </c>
      <c r="AY83" s="619">
        <v>2.1999999999999999E-2</v>
      </c>
      <c r="AZ83" s="615">
        <v>3.3009999999999997</v>
      </c>
      <c r="BA83" s="619">
        <v>-6.7000000000000004E-2</v>
      </c>
      <c r="BB83" s="615">
        <v>0</v>
      </c>
      <c r="BC83" s="619">
        <v>0</v>
      </c>
      <c r="BD83" s="615">
        <v>0</v>
      </c>
      <c r="BE83" s="619">
        <v>0</v>
      </c>
      <c r="BF83" s="615">
        <v>4.5999999999999999E-2</v>
      </c>
      <c r="BG83" s="619">
        <v>0.98</v>
      </c>
      <c r="BH83" s="615">
        <v>-2.87</v>
      </c>
      <c r="BI83" s="619">
        <v>-1.9239999999999999</v>
      </c>
      <c r="BJ83" s="615">
        <v>0</v>
      </c>
      <c r="BK83" s="619">
        <v>0</v>
      </c>
      <c r="BL83" s="615">
        <v>0</v>
      </c>
      <c r="BM83" s="619">
        <v>0</v>
      </c>
      <c r="BN83" s="615">
        <v>0.28000000000000003</v>
      </c>
      <c r="BO83" s="619">
        <v>17.466000000000001</v>
      </c>
      <c r="BP83" s="615">
        <v>-16.817999999999998</v>
      </c>
      <c r="BQ83" s="619">
        <v>-31.875</v>
      </c>
    </row>
    <row r="84" spans="1:69">
      <c r="A84" s="174"/>
      <c r="B84" s="175" t="s">
        <v>71</v>
      </c>
      <c r="C84" s="615">
        <v>0</v>
      </c>
      <c r="D84" s="619">
        <v>0</v>
      </c>
      <c r="E84" s="615">
        <f t="shared" si="0"/>
        <v>0</v>
      </c>
      <c r="F84" s="619">
        <f t="shared" si="1"/>
        <v>0</v>
      </c>
      <c r="G84" s="615">
        <v>2.5000000000000001E-2</v>
      </c>
      <c r="H84" s="619">
        <v>4.3090000000000002</v>
      </c>
      <c r="I84" s="615">
        <f t="shared" si="2"/>
        <v>2.5000000000000001E-2</v>
      </c>
      <c r="J84" s="619">
        <f t="shared" si="3"/>
        <v>-0.6379999999999999</v>
      </c>
      <c r="K84" s="615">
        <v>11.488</v>
      </c>
      <c r="L84" s="619">
        <v>7.2729999999999997</v>
      </c>
      <c r="M84" s="615">
        <f t="shared" si="4"/>
        <v>3.1679999999999993</v>
      </c>
      <c r="N84" s="619">
        <f t="shared" si="5"/>
        <v>6.774</v>
      </c>
      <c r="O84" s="615">
        <v>4.7539999999999996</v>
      </c>
      <c r="P84" s="619">
        <v>11.188000000000001</v>
      </c>
      <c r="Q84" s="615">
        <f t="shared" si="6"/>
        <v>2.3049999999999997</v>
      </c>
      <c r="R84" s="619">
        <f t="shared" si="7"/>
        <v>5.6910000000000007</v>
      </c>
      <c r="S84" s="615">
        <v>0</v>
      </c>
      <c r="T84" s="619">
        <v>0</v>
      </c>
      <c r="U84" s="615">
        <f t="shared" si="8"/>
        <v>0</v>
      </c>
      <c r="V84" s="619">
        <f t="shared" si="9"/>
        <v>0</v>
      </c>
      <c r="W84" s="615">
        <v>0.09</v>
      </c>
      <c r="X84" s="619">
        <v>6.9000000000000006E-2</v>
      </c>
      <c r="Y84" s="615">
        <f t="shared" si="10"/>
        <v>4.9999999999999906E-3</v>
      </c>
      <c r="Z84" s="619">
        <f t="shared" si="11"/>
        <v>2.1000000000000005E-2</v>
      </c>
      <c r="AA84" s="615">
        <v>-2.1999999999999999E-2</v>
      </c>
      <c r="AB84" s="619">
        <v>-1.0999999999999999E-2</v>
      </c>
      <c r="AC84" s="615">
        <f t="shared" si="12"/>
        <v>-1.6999999999999998E-2</v>
      </c>
      <c r="AD84" s="619">
        <f t="shared" si="15"/>
        <v>-4.9999999999999992E-3</v>
      </c>
      <c r="AE84" s="615">
        <v>16.335000000000001</v>
      </c>
      <c r="AF84" s="619">
        <v>22.827999999999999</v>
      </c>
      <c r="AG84" s="615">
        <f t="shared" si="13"/>
        <v>5.4860000000000007</v>
      </c>
      <c r="AH84" s="619">
        <f t="shared" si="14"/>
        <v>11.843</v>
      </c>
      <c r="AJ84" s="174">
        <v>0</v>
      </c>
      <c r="AK84" s="175" t="s">
        <v>71</v>
      </c>
      <c r="AL84" s="615">
        <v>0</v>
      </c>
      <c r="AM84" s="619">
        <v>0</v>
      </c>
      <c r="AN84" s="615">
        <v>0</v>
      </c>
      <c r="AO84" s="619">
        <v>0</v>
      </c>
      <c r="AP84" s="615">
        <v>0</v>
      </c>
      <c r="AQ84" s="619">
        <v>4.9470000000000001</v>
      </c>
      <c r="AR84" s="615">
        <v>-3.2290000000000001</v>
      </c>
      <c r="AS84" s="619">
        <v>1.1840000000000002</v>
      </c>
      <c r="AT84" s="615">
        <v>8.32</v>
      </c>
      <c r="AU84" s="619">
        <v>0.499</v>
      </c>
      <c r="AV84" s="615">
        <v>0.90000000000000036</v>
      </c>
      <c r="AW84" s="619">
        <v>-19.995000000000001</v>
      </c>
      <c r="AX84" s="615">
        <v>2.4489999999999998</v>
      </c>
      <c r="AY84" s="619">
        <v>5.4969999999999999</v>
      </c>
      <c r="AZ84" s="615">
        <v>-14.939000000000002</v>
      </c>
      <c r="BA84" s="619">
        <v>2.8879999999999999</v>
      </c>
      <c r="BB84" s="615">
        <v>0</v>
      </c>
      <c r="BC84" s="619">
        <v>0</v>
      </c>
      <c r="BD84" s="615">
        <v>0</v>
      </c>
      <c r="BE84" s="619">
        <v>0</v>
      </c>
      <c r="BF84" s="615">
        <v>8.5000000000000006E-2</v>
      </c>
      <c r="BG84" s="619">
        <v>4.8000000000000001E-2</v>
      </c>
      <c r="BH84" s="615">
        <v>-4.2999999999999997E-2</v>
      </c>
      <c r="BI84" s="619">
        <v>-1.014</v>
      </c>
      <c r="BJ84" s="615">
        <v>-5.0000000000000001E-3</v>
      </c>
      <c r="BK84" s="619">
        <v>-6.0000000000000001E-3</v>
      </c>
      <c r="BL84" s="615">
        <v>2.0999999999999998E-2</v>
      </c>
      <c r="BM84" s="619">
        <v>6.0000000000000001E-3</v>
      </c>
      <c r="BN84" s="615">
        <v>10.849</v>
      </c>
      <c r="BO84" s="619">
        <v>10.984999999999999</v>
      </c>
      <c r="BP84" s="615">
        <v>-17.29</v>
      </c>
      <c r="BQ84" s="619">
        <v>-16.931000000000001</v>
      </c>
    </row>
    <row r="85" spans="1:69">
      <c r="E85" s="742"/>
      <c r="F85" s="742"/>
      <c r="I85" s="742"/>
      <c r="J85" s="742"/>
      <c r="M85" s="742"/>
      <c r="N85" s="742"/>
      <c r="Q85" s="742"/>
      <c r="R85" s="742"/>
      <c r="S85" s="179"/>
      <c r="T85" s="179"/>
      <c r="U85" s="742"/>
      <c r="V85" s="742"/>
      <c r="W85" s="179"/>
      <c r="X85" s="179"/>
      <c r="Y85" s="742"/>
      <c r="Z85" s="742"/>
      <c r="AA85" s="179"/>
      <c r="AB85" s="179"/>
      <c r="AC85" s="742"/>
      <c r="AD85" s="742"/>
      <c r="AE85" s="179"/>
      <c r="AF85" s="179"/>
      <c r="AG85" s="742"/>
      <c r="AH85" s="742"/>
      <c r="AI85" s="179"/>
      <c r="AJ85" s="179">
        <v>0</v>
      </c>
      <c r="AK85" s="179">
        <v>0</v>
      </c>
      <c r="AL85" s="179">
        <v>0</v>
      </c>
      <c r="AM85" s="179">
        <v>0</v>
      </c>
      <c r="AN85" s="179">
        <v>0</v>
      </c>
      <c r="AO85" s="179">
        <v>0</v>
      </c>
      <c r="AP85" s="179">
        <v>0</v>
      </c>
      <c r="AQ85" s="179">
        <v>0</v>
      </c>
      <c r="AR85" s="179">
        <v>0</v>
      </c>
      <c r="AS85" s="179">
        <v>0</v>
      </c>
      <c r="AT85" s="179">
        <v>0</v>
      </c>
      <c r="AU85" s="179">
        <v>0</v>
      </c>
      <c r="AV85" s="179">
        <v>0</v>
      </c>
      <c r="AW85" s="179">
        <v>0</v>
      </c>
      <c r="AX85" s="179">
        <v>0</v>
      </c>
      <c r="AY85" s="179">
        <v>0</v>
      </c>
      <c r="AZ85" s="179">
        <v>0</v>
      </c>
      <c r="BA85" s="179">
        <v>0</v>
      </c>
      <c r="BB85" s="179">
        <v>0</v>
      </c>
      <c r="BC85" s="179">
        <v>0</v>
      </c>
      <c r="BD85" s="179">
        <v>0</v>
      </c>
      <c r="BE85" s="179">
        <v>0</v>
      </c>
      <c r="BF85" s="179">
        <v>0</v>
      </c>
      <c r="BG85" s="179">
        <v>0</v>
      </c>
      <c r="BH85" s="179">
        <v>0</v>
      </c>
      <c r="BI85" s="179">
        <v>0</v>
      </c>
      <c r="BJ85" s="179">
        <v>0</v>
      </c>
      <c r="BK85" s="179">
        <v>0</v>
      </c>
      <c r="BL85" s="179">
        <v>0</v>
      </c>
      <c r="BM85" s="179">
        <v>0</v>
      </c>
      <c r="BN85" s="179">
        <v>0</v>
      </c>
      <c r="BO85" s="179">
        <v>0</v>
      </c>
      <c r="BP85" s="179">
        <v>0</v>
      </c>
      <c r="BQ85" s="179">
        <v>0</v>
      </c>
    </row>
    <row r="86" spans="1:69" s="154" customFormat="1">
      <c r="A86" s="168" t="s">
        <v>427</v>
      </c>
      <c r="B86" s="176"/>
      <c r="C86" s="624">
        <v>0</v>
      </c>
      <c r="D86" s="618">
        <v>0</v>
      </c>
      <c r="E86" s="624">
        <f t="shared" si="0"/>
        <v>0</v>
      </c>
      <c r="F86" s="618">
        <f t="shared" si="1"/>
        <v>0</v>
      </c>
      <c r="G86" s="624">
        <v>-2.1659999999999999</v>
      </c>
      <c r="H86" s="618">
        <v>-2.532</v>
      </c>
      <c r="I86" s="624">
        <f t="shared" si="2"/>
        <v>-1.1399999999999999</v>
      </c>
      <c r="J86" s="618">
        <f t="shared" si="3"/>
        <v>-0.54400000000000004</v>
      </c>
      <c r="K86" s="624">
        <v>-171.596</v>
      </c>
      <c r="L86" s="618">
        <v>-181.238</v>
      </c>
      <c r="M86" s="624">
        <f t="shared" si="4"/>
        <v>-76.957000000000008</v>
      </c>
      <c r="N86" s="618">
        <f t="shared" si="5"/>
        <v>-88.462999999999994</v>
      </c>
      <c r="O86" s="624">
        <v>-486.00700000000001</v>
      </c>
      <c r="P86" s="618">
        <v>-320.68200000000002</v>
      </c>
      <c r="Q86" s="624">
        <f t="shared" si="6"/>
        <v>-260.589</v>
      </c>
      <c r="R86" s="618">
        <f t="shared" si="7"/>
        <v>-175.86700000000002</v>
      </c>
      <c r="S86" s="624">
        <v>0</v>
      </c>
      <c r="T86" s="618">
        <v>0</v>
      </c>
      <c r="U86" s="624">
        <f t="shared" si="8"/>
        <v>0</v>
      </c>
      <c r="V86" s="618">
        <f t="shared" si="9"/>
        <v>0</v>
      </c>
      <c r="W86" s="624">
        <v>-82.707999999999998</v>
      </c>
      <c r="X86" s="618">
        <v>-64.052000000000007</v>
      </c>
      <c r="Y86" s="624">
        <f t="shared" si="10"/>
        <v>-57.906999999999996</v>
      </c>
      <c r="Z86" s="618">
        <f t="shared" si="11"/>
        <v>-51.265000000000008</v>
      </c>
      <c r="AA86" s="624">
        <v>0</v>
      </c>
      <c r="AB86" s="618">
        <v>0</v>
      </c>
      <c r="AC86" s="624">
        <f t="shared" si="12"/>
        <v>0</v>
      </c>
      <c r="AD86" s="618">
        <f t="shared" si="15"/>
        <v>0</v>
      </c>
      <c r="AE86" s="624">
        <v>-742.47699999999998</v>
      </c>
      <c r="AF86" s="618">
        <v>-568.50400000000002</v>
      </c>
      <c r="AG86" s="624">
        <f t="shared" si="13"/>
        <v>-396.59299999999996</v>
      </c>
      <c r="AH86" s="618">
        <f t="shared" si="14"/>
        <v>-316.13900000000001</v>
      </c>
      <c r="AJ86" s="168" t="s">
        <v>427</v>
      </c>
      <c r="AK86" s="176">
        <v>0</v>
      </c>
      <c r="AL86" s="624">
        <v>0</v>
      </c>
      <c r="AM86" s="618">
        <v>0</v>
      </c>
      <c r="AN86" s="624">
        <v>0</v>
      </c>
      <c r="AO86" s="618">
        <v>0</v>
      </c>
      <c r="AP86" s="624">
        <v>-1.026</v>
      </c>
      <c r="AQ86" s="618">
        <v>-1.988</v>
      </c>
      <c r="AR86" s="624">
        <v>3.0430000000000001</v>
      </c>
      <c r="AS86" s="618">
        <v>5.9629999999999992</v>
      </c>
      <c r="AT86" s="624">
        <v>-94.638999999999996</v>
      </c>
      <c r="AU86" s="618">
        <v>-92.775000000000006</v>
      </c>
      <c r="AV86" s="624">
        <v>170.65100000000001</v>
      </c>
      <c r="AW86" s="618">
        <v>285.24800000000005</v>
      </c>
      <c r="AX86" s="624">
        <v>-225.41800000000001</v>
      </c>
      <c r="AY86" s="618">
        <v>-144.815</v>
      </c>
      <c r="AZ86" s="624">
        <v>315.53999999999996</v>
      </c>
      <c r="BA86" s="618">
        <v>236.10300000000001</v>
      </c>
      <c r="BB86" s="624">
        <v>0</v>
      </c>
      <c r="BC86" s="618">
        <v>0</v>
      </c>
      <c r="BD86" s="624">
        <v>0</v>
      </c>
      <c r="BE86" s="618">
        <v>0</v>
      </c>
      <c r="BF86" s="624">
        <v>-24.800999999999998</v>
      </c>
      <c r="BG86" s="618">
        <v>-12.787000000000001</v>
      </c>
      <c r="BH86" s="624">
        <v>91.858999999999995</v>
      </c>
      <c r="BI86" s="618">
        <v>62.949000000000005</v>
      </c>
      <c r="BJ86" s="624">
        <v>0</v>
      </c>
      <c r="BK86" s="618">
        <v>0</v>
      </c>
      <c r="BL86" s="624">
        <v>0</v>
      </c>
      <c r="BM86" s="618">
        <v>0</v>
      </c>
      <c r="BN86" s="624">
        <v>-345.88400000000001</v>
      </c>
      <c r="BO86" s="618">
        <v>-252.36500000000001</v>
      </c>
      <c r="BP86" s="624">
        <v>581.09299999999996</v>
      </c>
      <c r="BQ86" s="618">
        <v>590.26300000000003</v>
      </c>
    </row>
    <row r="87" spans="1:69">
      <c r="A87" s="174"/>
      <c r="B87" s="181" t="s">
        <v>428</v>
      </c>
      <c r="C87" s="615">
        <v>0</v>
      </c>
      <c r="D87" s="619">
        <v>0</v>
      </c>
      <c r="E87" s="615">
        <f t="shared" si="0"/>
        <v>0</v>
      </c>
      <c r="F87" s="619">
        <f t="shared" si="1"/>
        <v>0</v>
      </c>
      <c r="G87" s="615">
        <v>-5.7000000000000002E-2</v>
      </c>
      <c r="H87" s="619">
        <v>-0.17799999999999999</v>
      </c>
      <c r="I87" s="615">
        <f t="shared" si="2"/>
        <v>-3.3000000000000002E-2</v>
      </c>
      <c r="J87" s="619">
        <f t="shared" si="3"/>
        <v>-3.0000000000000027E-3</v>
      </c>
      <c r="K87" s="615">
        <v>-123.562</v>
      </c>
      <c r="L87" s="619">
        <v>-139.482</v>
      </c>
      <c r="M87" s="615">
        <f t="shared" si="4"/>
        <v>-53.046999999999997</v>
      </c>
      <c r="N87" s="619">
        <f t="shared" si="5"/>
        <v>-66.858000000000004</v>
      </c>
      <c r="O87" s="615">
        <v>-346.04399999999998</v>
      </c>
      <c r="P87" s="619">
        <v>-214.60300000000001</v>
      </c>
      <c r="Q87" s="615">
        <f t="shared" si="6"/>
        <v>-187.03799999999998</v>
      </c>
      <c r="R87" s="619">
        <f t="shared" si="7"/>
        <v>-117.56500000000001</v>
      </c>
      <c r="S87" s="615">
        <v>0</v>
      </c>
      <c r="T87" s="619">
        <v>0</v>
      </c>
      <c r="U87" s="615">
        <f t="shared" si="8"/>
        <v>0</v>
      </c>
      <c r="V87" s="619">
        <f t="shared" si="9"/>
        <v>0</v>
      </c>
      <c r="W87" s="615">
        <v>-70.034999999999997</v>
      </c>
      <c r="X87" s="619">
        <v>-53.936</v>
      </c>
      <c r="Y87" s="615">
        <f t="shared" si="10"/>
        <v>-51.278999999999996</v>
      </c>
      <c r="Z87" s="619">
        <f t="shared" si="11"/>
        <v>-45.85</v>
      </c>
      <c r="AA87" s="615">
        <v>0</v>
      </c>
      <c r="AB87" s="619">
        <v>0</v>
      </c>
      <c r="AC87" s="615">
        <f t="shared" si="12"/>
        <v>0</v>
      </c>
      <c r="AD87" s="619">
        <f t="shared" si="15"/>
        <v>0</v>
      </c>
      <c r="AE87" s="615">
        <v>-539.69799999999998</v>
      </c>
      <c r="AF87" s="619">
        <v>-408.19900000000001</v>
      </c>
      <c r="AG87" s="615">
        <f t="shared" si="13"/>
        <v>-291.39699999999999</v>
      </c>
      <c r="AH87" s="619">
        <f t="shared" si="14"/>
        <v>-230.27600000000001</v>
      </c>
      <c r="AJ87" s="174">
        <v>0</v>
      </c>
      <c r="AK87" s="181" t="s">
        <v>428</v>
      </c>
      <c r="AL87" s="615">
        <v>0</v>
      </c>
      <c r="AM87" s="619">
        <v>0</v>
      </c>
      <c r="AN87" s="615">
        <v>0</v>
      </c>
      <c r="AO87" s="619">
        <v>0</v>
      </c>
      <c r="AP87" s="615">
        <v>-2.4E-2</v>
      </c>
      <c r="AQ87" s="619">
        <v>-0.17499999999999999</v>
      </c>
      <c r="AR87" s="615">
        <v>0.13300000000000001</v>
      </c>
      <c r="AS87" s="619">
        <v>0.97599999999999998</v>
      </c>
      <c r="AT87" s="615">
        <v>-70.515000000000001</v>
      </c>
      <c r="AU87" s="619">
        <v>-72.623999999999995</v>
      </c>
      <c r="AV87" s="615">
        <v>129.84699999999998</v>
      </c>
      <c r="AW87" s="619">
        <v>211.25500000000002</v>
      </c>
      <c r="AX87" s="615">
        <v>-159.006</v>
      </c>
      <c r="AY87" s="619">
        <v>-97.037999999999997</v>
      </c>
      <c r="AZ87" s="615">
        <v>205.357</v>
      </c>
      <c r="BA87" s="619">
        <v>123.69000000000001</v>
      </c>
      <c r="BB87" s="615">
        <v>0</v>
      </c>
      <c r="BC87" s="619">
        <v>0</v>
      </c>
      <c r="BD87" s="615">
        <v>0</v>
      </c>
      <c r="BE87" s="619">
        <v>0</v>
      </c>
      <c r="BF87" s="615">
        <v>-18.756</v>
      </c>
      <c r="BG87" s="619">
        <v>-8.0860000000000003</v>
      </c>
      <c r="BH87" s="615">
        <v>80.994</v>
      </c>
      <c r="BI87" s="619">
        <v>53.832999999999998</v>
      </c>
      <c r="BJ87" s="615">
        <v>0</v>
      </c>
      <c r="BK87" s="619">
        <v>0</v>
      </c>
      <c r="BL87" s="615">
        <v>0</v>
      </c>
      <c r="BM87" s="619">
        <v>0</v>
      </c>
      <c r="BN87" s="615">
        <v>-248.30099999999999</v>
      </c>
      <c r="BO87" s="619">
        <v>-177.923</v>
      </c>
      <c r="BP87" s="615">
        <v>416.33099999999996</v>
      </c>
      <c r="BQ87" s="619">
        <v>389.75400000000002</v>
      </c>
    </row>
    <row r="88" spans="1:69">
      <c r="A88" s="174"/>
      <c r="B88" s="181" t="s">
        <v>429</v>
      </c>
      <c r="C88" s="615">
        <v>0</v>
      </c>
      <c r="D88" s="619">
        <v>0</v>
      </c>
      <c r="E88" s="615">
        <f t="shared" si="0"/>
        <v>0</v>
      </c>
      <c r="F88" s="619">
        <f t="shared" si="1"/>
        <v>0</v>
      </c>
      <c r="G88" s="615">
        <v>0</v>
      </c>
      <c r="H88" s="619">
        <v>-1.7000000000000001E-2</v>
      </c>
      <c r="I88" s="615">
        <f t="shared" si="2"/>
        <v>0</v>
      </c>
      <c r="J88" s="619">
        <f t="shared" si="3"/>
        <v>4.9999999999999975E-3</v>
      </c>
      <c r="K88" s="615">
        <v>-2E-3</v>
      </c>
      <c r="L88" s="619">
        <v>-2E-3</v>
      </c>
      <c r="M88" s="615">
        <f t="shared" si="4"/>
        <v>-1E-3</v>
      </c>
      <c r="N88" s="619">
        <f t="shared" si="5"/>
        <v>-1E-3</v>
      </c>
      <c r="O88" s="615">
        <v>-38.39</v>
      </c>
      <c r="P88" s="619">
        <v>-25.858000000000001</v>
      </c>
      <c r="Q88" s="615">
        <f t="shared" si="6"/>
        <v>-17.951000000000001</v>
      </c>
      <c r="R88" s="619">
        <f t="shared" si="7"/>
        <v>-15.957000000000001</v>
      </c>
      <c r="S88" s="615">
        <v>0</v>
      </c>
      <c r="T88" s="619">
        <v>0</v>
      </c>
      <c r="U88" s="615">
        <f t="shared" si="8"/>
        <v>0</v>
      </c>
      <c r="V88" s="619">
        <f t="shared" si="9"/>
        <v>0</v>
      </c>
      <c r="W88" s="615">
        <v>0</v>
      </c>
      <c r="X88" s="619">
        <v>0</v>
      </c>
      <c r="Y88" s="615">
        <f t="shared" si="10"/>
        <v>0</v>
      </c>
      <c r="Z88" s="619">
        <f t="shared" si="11"/>
        <v>0</v>
      </c>
      <c r="AA88" s="615">
        <v>0</v>
      </c>
      <c r="AB88" s="619">
        <v>0</v>
      </c>
      <c r="AC88" s="615">
        <f t="shared" si="12"/>
        <v>0</v>
      </c>
      <c r="AD88" s="619">
        <f t="shared" si="15"/>
        <v>0</v>
      </c>
      <c r="AE88" s="615">
        <v>-38.392000000000003</v>
      </c>
      <c r="AF88" s="619">
        <v>-25.876999999999999</v>
      </c>
      <c r="AG88" s="615">
        <f t="shared" si="13"/>
        <v>-17.952000000000002</v>
      </c>
      <c r="AH88" s="619">
        <f t="shared" si="14"/>
        <v>-15.952999999999999</v>
      </c>
      <c r="AJ88" s="174">
        <v>0</v>
      </c>
      <c r="AK88" s="181" t="s">
        <v>429</v>
      </c>
      <c r="AL88" s="615">
        <v>0</v>
      </c>
      <c r="AM88" s="619">
        <v>0</v>
      </c>
      <c r="AN88" s="615">
        <v>0</v>
      </c>
      <c r="AO88" s="619">
        <v>0</v>
      </c>
      <c r="AP88" s="615">
        <v>0</v>
      </c>
      <c r="AQ88" s="619">
        <v>-2.1999999999999999E-2</v>
      </c>
      <c r="AR88" s="615">
        <v>1.2E-2</v>
      </c>
      <c r="AS88" s="619">
        <v>0.375</v>
      </c>
      <c r="AT88" s="615">
        <v>-1E-3</v>
      </c>
      <c r="AU88" s="619">
        <v>-1E-3</v>
      </c>
      <c r="AV88" s="615">
        <v>2E-3</v>
      </c>
      <c r="AW88" s="619">
        <v>37.795000000000002</v>
      </c>
      <c r="AX88" s="615">
        <v>-20.439</v>
      </c>
      <c r="AY88" s="619">
        <v>-9.9009999999999998</v>
      </c>
      <c r="AZ88" s="615">
        <v>29.890999999999998</v>
      </c>
      <c r="BA88" s="619">
        <v>16.318999999999999</v>
      </c>
      <c r="BB88" s="615">
        <v>0</v>
      </c>
      <c r="BC88" s="619">
        <v>0</v>
      </c>
      <c r="BD88" s="615">
        <v>0</v>
      </c>
      <c r="BE88" s="619">
        <v>0</v>
      </c>
      <c r="BF88" s="615">
        <v>0</v>
      </c>
      <c r="BG88" s="619">
        <v>0</v>
      </c>
      <c r="BH88" s="615">
        <v>0</v>
      </c>
      <c r="BI88" s="619">
        <v>0</v>
      </c>
      <c r="BJ88" s="615">
        <v>0</v>
      </c>
      <c r="BK88" s="619">
        <v>0</v>
      </c>
      <c r="BL88" s="615">
        <v>0</v>
      </c>
      <c r="BM88" s="619">
        <v>0</v>
      </c>
      <c r="BN88" s="615">
        <v>-20.440000000000001</v>
      </c>
      <c r="BO88" s="619">
        <v>-9.9239999999999995</v>
      </c>
      <c r="BP88" s="615">
        <v>29.904999999999998</v>
      </c>
      <c r="BQ88" s="619">
        <v>54.488999999999997</v>
      </c>
    </row>
    <row r="89" spans="1:69">
      <c r="A89" s="174"/>
      <c r="B89" s="181" t="s">
        <v>75</v>
      </c>
      <c r="C89" s="615">
        <v>0</v>
      </c>
      <c r="D89" s="619">
        <v>0</v>
      </c>
      <c r="E89" s="615">
        <f t="shared" si="0"/>
        <v>0</v>
      </c>
      <c r="F89" s="619">
        <f t="shared" si="1"/>
        <v>0</v>
      </c>
      <c r="G89" s="615">
        <v>1.2E-2</v>
      </c>
      <c r="H89" s="619">
        <v>-0.03</v>
      </c>
      <c r="I89" s="615">
        <f t="shared" si="2"/>
        <v>-1.9E-2</v>
      </c>
      <c r="J89" s="619">
        <f t="shared" si="3"/>
        <v>6.9999999999999993E-3</v>
      </c>
      <c r="K89" s="615">
        <v>-48.164999999999999</v>
      </c>
      <c r="L89" s="619">
        <v>-41.088000000000001</v>
      </c>
      <c r="M89" s="615">
        <f t="shared" si="4"/>
        <v>-23.436999999999998</v>
      </c>
      <c r="N89" s="619">
        <f t="shared" si="5"/>
        <v>-21.25</v>
      </c>
      <c r="O89" s="615">
        <v>-69.784000000000006</v>
      </c>
      <c r="P89" s="619">
        <v>-55.597999999999999</v>
      </c>
      <c r="Q89" s="615">
        <f t="shared" si="6"/>
        <v>-34.028000000000006</v>
      </c>
      <c r="R89" s="619">
        <f t="shared" si="7"/>
        <v>-28.420999999999999</v>
      </c>
      <c r="S89" s="615">
        <v>0</v>
      </c>
      <c r="T89" s="619">
        <v>0</v>
      </c>
      <c r="U89" s="615">
        <f t="shared" si="8"/>
        <v>0</v>
      </c>
      <c r="V89" s="619">
        <f t="shared" si="9"/>
        <v>0</v>
      </c>
      <c r="W89" s="615">
        <v>-11.715999999999999</v>
      </c>
      <c r="X89" s="619">
        <v>-8.8970000000000002</v>
      </c>
      <c r="Y89" s="615">
        <f t="shared" si="10"/>
        <v>-6.113999999999999</v>
      </c>
      <c r="Z89" s="619">
        <f t="shared" si="11"/>
        <v>-4.8540000000000001</v>
      </c>
      <c r="AA89" s="615">
        <v>0</v>
      </c>
      <c r="AB89" s="619">
        <v>0</v>
      </c>
      <c r="AC89" s="615">
        <f t="shared" si="12"/>
        <v>0</v>
      </c>
      <c r="AD89" s="619">
        <f t="shared" si="15"/>
        <v>0</v>
      </c>
      <c r="AE89" s="615">
        <v>-129.65299999999999</v>
      </c>
      <c r="AF89" s="619">
        <v>-105.613</v>
      </c>
      <c r="AG89" s="615">
        <f t="shared" si="13"/>
        <v>-63.597999999999985</v>
      </c>
      <c r="AH89" s="619">
        <f t="shared" si="14"/>
        <v>-54.518000000000001</v>
      </c>
      <c r="AJ89" s="174">
        <v>0</v>
      </c>
      <c r="AK89" s="181" t="s">
        <v>75</v>
      </c>
      <c r="AL89" s="615">
        <v>0</v>
      </c>
      <c r="AM89" s="619">
        <v>0</v>
      </c>
      <c r="AN89" s="615">
        <v>0</v>
      </c>
      <c r="AO89" s="619">
        <v>0</v>
      </c>
      <c r="AP89" s="615">
        <v>3.1E-2</v>
      </c>
      <c r="AQ89" s="619">
        <v>-3.6999999999999998E-2</v>
      </c>
      <c r="AR89" s="615">
        <v>5.5E-2</v>
      </c>
      <c r="AS89" s="619">
        <v>5.3999999999999999E-2</v>
      </c>
      <c r="AT89" s="615">
        <v>-24.728000000000002</v>
      </c>
      <c r="AU89" s="619">
        <v>-19.838000000000001</v>
      </c>
      <c r="AV89" s="615">
        <v>38.321999999999996</v>
      </c>
      <c r="AW89" s="619">
        <v>32.777000000000001</v>
      </c>
      <c r="AX89" s="615">
        <v>-35.756</v>
      </c>
      <c r="AY89" s="619">
        <v>-27.177</v>
      </c>
      <c r="AZ89" s="615">
        <v>50.444999999999993</v>
      </c>
      <c r="BA89" s="619">
        <v>73.259999999999991</v>
      </c>
      <c r="BB89" s="615">
        <v>0</v>
      </c>
      <c r="BC89" s="619">
        <v>0</v>
      </c>
      <c r="BD89" s="615">
        <v>0</v>
      </c>
      <c r="BE89" s="619">
        <v>0</v>
      </c>
      <c r="BF89" s="615">
        <v>-5.6020000000000003</v>
      </c>
      <c r="BG89" s="619">
        <v>-4.0430000000000001</v>
      </c>
      <c r="BH89" s="615">
        <v>9.4439999999999991</v>
      </c>
      <c r="BI89" s="619">
        <v>7.3459999999999992</v>
      </c>
      <c r="BJ89" s="615">
        <v>0</v>
      </c>
      <c r="BK89" s="619">
        <v>0</v>
      </c>
      <c r="BL89" s="615">
        <v>0</v>
      </c>
      <c r="BM89" s="619">
        <v>0</v>
      </c>
      <c r="BN89" s="615">
        <v>-66.055000000000007</v>
      </c>
      <c r="BO89" s="619">
        <v>-51.094999999999999</v>
      </c>
      <c r="BP89" s="615">
        <v>98.265999999999991</v>
      </c>
      <c r="BQ89" s="619">
        <v>113.43700000000001</v>
      </c>
    </row>
    <row r="90" spans="1:69">
      <c r="A90" s="174"/>
      <c r="B90" s="181" t="s">
        <v>430</v>
      </c>
      <c r="C90" s="615">
        <v>0</v>
      </c>
      <c r="D90" s="619">
        <v>0</v>
      </c>
      <c r="E90" s="615">
        <f t="shared" si="0"/>
        <v>0</v>
      </c>
      <c r="F90" s="619">
        <f t="shared" si="1"/>
        <v>0</v>
      </c>
      <c r="G90" s="615">
        <v>-2.121</v>
      </c>
      <c r="H90" s="619">
        <v>-2.3069999999999999</v>
      </c>
      <c r="I90" s="615">
        <f t="shared" si="2"/>
        <v>-1.0880000000000001</v>
      </c>
      <c r="J90" s="619">
        <f t="shared" si="3"/>
        <v>-0.55299999999999994</v>
      </c>
      <c r="K90" s="615">
        <v>0.13300000000000001</v>
      </c>
      <c r="L90" s="619">
        <v>-0.66600000000000004</v>
      </c>
      <c r="M90" s="615">
        <f t="shared" si="4"/>
        <v>-0.47199999999999998</v>
      </c>
      <c r="N90" s="619">
        <f t="shared" si="5"/>
        <v>-0.35400000000000004</v>
      </c>
      <c r="O90" s="615">
        <v>-31.789000000000001</v>
      </c>
      <c r="P90" s="619">
        <v>-24.623000000000001</v>
      </c>
      <c r="Q90" s="615">
        <f t="shared" si="6"/>
        <v>-21.572000000000003</v>
      </c>
      <c r="R90" s="619">
        <f t="shared" si="7"/>
        <v>-13.924000000000001</v>
      </c>
      <c r="S90" s="615">
        <v>0</v>
      </c>
      <c r="T90" s="619">
        <v>0</v>
      </c>
      <c r="U90" s="615">
        <f t="shared" si="8"/>
        <v>0</v>
      </c>
      <c r="V90" s="619">
        <f t="shared" si="9"/>
        <v>0</v>
      </c>
      <c r="W90" s="615">
        <v>-0.95699999999999996</v>
      </c>
      <c r="X90" s="619">
        <v>-1.2190000000000001</v>
      </c>
      <c r="Y90" s="615">
        <f t="shared" si="10"/>
        <v>-0.51400000000000001</v>
      </c>
      <c r="Z90" s="619">
        <f t="shared" si="11"/>
        <v>-0.56100000000000005</v>
      </c>
      <c r="AA90" s="615">
        <v>0</v>
      </c>
      <c r="AB90" s="619">
        <v>0</v>
      </c>
      <c r="AC90" s="615">
        <f t="shared" si="12"/>
        <v>0</v>
      </c>
      <c r="AD90" s="619">
        <f t="shared" si="15"/>
        <v>0</v>
      </c>
      <c r="AE90" s="615">
        <v>-34.734000000000002</v>
      </c>
      <c r="AF90" s="619">
        <v>-28.815000000000001</v>
      </c>
      <c r="AG90" s="615">
        <f t="shared" si="13"/>
        <v>-23.646000000000001</v>
      </c>
      <c r="AH90" s="619">
        <f t="shared" si="14"/>
        <v>-15.392000000000001</v>
      </c>
      <c r="AJ90" s="174">
        <v>0</v>
      </c>
      <c r="AK90" s="181" t="s">
        <v>430</v>
      </c>
      <c r="AL90" s="615">
        <v>0</v>
      </c>
      <c r="AM90" s="619">
        <v>0</v>
      </c>
      <c r="AN90" s="615">
        <v>0</v>
      </c>
      <c r="AO90" s="619">
        <v>0</v>
      </c>
      <c r="AP90" s="615">
        <v>-1.0329999999999999</v>
      </c>
      <c r="AQ90" s="619">
        <v>-1.754</v>
      </c>
      <c r="AR90" s="615">
        <v>2.843</v>
      </c>
      <c r="AS90" s="619">
        <v>4.5579999999999998</v>
      </c>
      <c r="AT90" s="615">
        <v>0.60499999999999998</v>
      </c>
      <c r="AU90" s="619">
        <v>-0.312</v>
      </c>
      <c r="AV90" s="615">
        <v>2.48</v>
      </c>
      <c r="AW90" s="619">
        <v>3.4210000000000003</v>
      </c>
      <c r="AX90" s="615">
        <v>-10.217000000000001</v>
      </c>
      <c r="AY90" s="619">
        <v>-10.699</v>
      </c>
      <c r="AZ90" s="615">
        <v>29.847000000000001</v>
      </c>
      <c r="BA90" s="619">
        <v>22.834000000000003</v>
      </c>
      <c r="BB90" s="615">
        <v>0</v>
      </c>
      <c r="BC90" s="619">
        <v>0</v>
      </c>
      <c r="BD90" s="615">
        <v>0</v>
      </c>
      <c r="BE90" s="619">
        <v>0</v>
      </c>
      <c r="BF90" s="615">
        <v>-0.443</v>
      </c>
      <c r="BG90" s="619">
        <v>-0.65800000000000003</v>
      </c>
      <c r="BH90" s="615">
        <v>1.421</v>
      </c>
      <c r="BI90" s="619">
        <v>1.77</v>
      </c>
      <c r="BJ90" s="615">
        <v>0</v>
      </c>
      <c r="BK90" s="619">
        <v>0</v>
      </c>
      <c r="BL90" s="615">
        <v>0</v>
      </c>
      <c r="BM90" s="619">
        <v>0</v>
      </c>
      <c r="BN90" s="615">
        <v>-11.087999999999999</v>
      </c>
      <c r="BO90" s="619">
        <v>-13.423</v>
      </c>
      <c r="BP90" s="615">
        <v>36.591000000000001</v>
      </c>
      <c r="BQ90" s="619">
        <v>32.582999999999998</v>
      </c>
    </row>
    <row r="91" spans="1:69">
      <c r="E91" s="742"/>
      <c r="F91" s="742"/>
      <c r="I91" s="742"/>
      <c r="J91" s="742"/>
      <c r="M91" s="742"/>
      <c r="N91" s="742"/>
      <c r="Q91" s="742"/>
      <c r="R91" s="742"/>
      <c r="S91" s="179"/>
      <c r="T91" s="179"/>
      <c r="U91" s="742"/>
      <c r="V91" s="742"/>
      <c r="W91" s="179"/>
      <c r="X91" s="179"/>
      <c r="Y91" s="742"/>
      <c r="Z91" s="742"/>
      <c r="AA91" s="179"/>
      <c r="AB91" s="179"/>
      <c r="AC91" s="742"/>
      <c r="AD91" s="742"/>
      <c r="AE91" s="179"/>
      <c r="AF91" s="179"/>
      <c r="AG91" s="742"/>
      <c r="AH91" s="742"/>
      <c r="AI91" s="179"/>
      <c r="AJ91" s="179">
        <v>0</v>
      </c>
      <c r="AK91" s="179">
        <v>0</v>
      </c>
      <c r="AL91" s="179">
        <v>0</v>
      </c>
      <c r="AM91" s="179">
        <v>0</v>
      </c>
      <c r="AN91" s="179">
        <v>0</v>
      </c>
      <c r="AO91" s="179">
        <v>0</v>
      </c>
      <c r="AP91" s="179">
        <v>0</v>
      </c>
      <c r="AQ91" s="179">
        <v>0</v>
      </c>
      <c r="AR91" s="179">
        <v>0</v>
      </c>
      <c r="AS91" s="179">
        <v>0</v>
      </c>
      <c r="AT91" s="179">
        <v>0</v>
      </c>
      <c r="AU91" s="179">
        <v>0</v>
      </c>
      <c r="AV91" s="179">
        <v>0</v>
      </c>
      <c r="AW91" s="179">
        <v>0</v>
      </c>
      <c r="AX91" s="179">
        <v>0</v>
      </c>
      <c r="AY91" s="179">
        <v>0</v>
      </c>
      <c r="AZ91" s="179">
        <v>0</v>
      </c>
      <c r="BA91" s="179">
        <v>0</v>
      </c>
      <c r="BB91" s="179">
        <v>0</v>
      </c>
      <c r="BC91" s="179">
        <v>0</v>
      </c>
      <c r="BD91" s="179">
        <v>0</v>
      </c>
      <c r="BE91" s="179">
        <v>0</v>
      </c>
      <c r="BF91" s="179">
        <v>0</v>
      </c>
      <c r="BG91" s="179">
        <v>0</v>
      </c>
      <c r="BH91" s="179">
        <v>0</v>
      </c>
      <c r="BI91" s="179">
        <v>0</v>
      </c>
      <c r="BJ91" s="179">
        <v>0</v>
      </c>
      <c r="BK91" s="179">
        <v>0</v>
      </c>
      <c r="BL91" s="179">
        <v>0</v>
      </c>
      <c r="BM91" s="179">
        <v>0</v>
      </c>
      <c r="BN91" s="179">
        <v>0</v>
      </c>
      <c r="BO91" s="179">
        <v>0</v>
      </c>
      <c r="BP91" s="179">
        <v>0</v>
      </c>
      <c r="BQ91" s="179">
        <v>0</v>
      </c>
    </row>
    <row r="92" spans="1:69" s="154" customFormat="1">
      <c r="A92" s="168" t="s">
        <v>431</v>
      </c>
      <c r="B92" s="191"/>
      <c r="C92" s="624">
        <v>0</v>
      </c>
      <c r="D92" s="618">
        <v>0</v>
      </c>
      <c r="E92" s="624">
        <f t="shared" si="0"/>
        <v>0</v>
      </c>
      <c r="F92" s="618">
        <f t="shared" si="1"/>
        <v>0</v>
      </c>
      <c r="G92" s="624">
        <v>21.055</v>
      </c>
      <c r="H92" s="618">
        <v>42.792999999999999</v>
      </c>
      <c r="I92" s="624">
        <f t="shared" si="2"/>
        <v>12.010999999999999</v>
      </c>
      <c r="J92" s="618">
        <f t="shared" si="3"/>
        <v>2.7430000000000021</v>
      </c>
      <c r="K92" s="624">
        <v>401.745</v>
      </c>
      <c r="L92" s="618">
        <v>361.12799999999999</v>
      </c>
      <c r="M92" s="624">
        <f t="shared" si="4"/>
        <v>210.90299999999999</v>
      </c>
      <c r="N92" s="618">
        <f t="shared" si="5"/>
        <v>183.09099999999998</v>
      </c>
      <c r="O92" s="624">
        <v>415.86500000000001</v>
      </c>
      <c r="P92" s="618">
        <v>447.80599999999998</v>
      </c>
      <c r="Q92" s="624">
        <f t="shared" si="6"/>
        <v>204.047</v>
      </c>
      <c r="R92" s="618">
        <f t="shared" si="7"/>
        <v>234.42099999999999</v>
      </c>
      <c r="S92" s="624">
        <v>0</v>
      </c>
      <c r="T92" s="618">
        <v>0</v>
      </c>
      <c r="U92" s="624">
        <f t="shared" si="8"/>
        <v>0</v>
      </c>
      <c r="V92" s="618">
        <f t="shared" si="9"/>
        <v>0</v>
      </c>
      <c r="W92" s="624">
        <v>80.664000000000001</v>
      </c>
      <c r="X92" s="618">
        <v>79.179000000000002</v>
      </c>
      <c r="Y92" s="624">
        <f t="shared" si="10"/>
        <v>24.975000000000001</v>
      </c>
      <c r="Z92" s="618">
        <f t="shared" si="11"/>
        <v>29.222000000000001</v>
      </c>
      <c r="AA92" s="624">
        <v>-2.1999999999999999E-2</v>
      </c>
      <c r="AB92" s="618">
        <v>-1.0999999999999999E-2</v>
      </c>
      <c r="AC92" s="624">
        <f t="shared" si="12"/>
        <v>-1.6999999999999998E-2</v>
      </c>
      <c r="AD92" s="618">
        <f t="shared" si="15"/>
        <v>-4.9999999999999992E-3</v>
      </c>
      <c r="AE92" s="624">
        <v>919.30700000000002</v>
      </c>
      <c r="AF92" s="618">
        <v>930.89499999999998</v>
      </c>
      <c r="AG92" s="624">
        <f t="shared" si="13"/>
        <v>451.91900000000004</v>
      </c>
      <c r="AH92" s="618">
        <f t="shared" si="14"/>
        <v>449.47199999999998</v>
      </c>
      <c r="AJ92" s="168" t="s">
        <v>431</v>
      </c>
      <c r="AK92" s="191">
        <v>0</v>
      </c>
      <c r="AL92" s="624">
        <v>0</v>
      </c>
      <c r="AM92" s="618">
        <v>0</v>
      </c>
      <c r="AN92" s="624">
        <v>0</v>
      </c>
      <c r="AO92" s="618">
        <v>0</v>
      </c>
      <c r="AP92" s="624">
        <v>9.0440000000000005</v>
      </c>
      <c r="AQ92" s="618">
        <v>40.049999999999997</v>
      </c>
      <c r="AR92" s="624">
        <v>-34.448999999999998</v>
      </c>
      <c r="AS92" s="618">
        <v>-111.366</v>
      </c>
      <c r="AT92" s="624">
        <v>190.84200000000001</v>
      </c>
      <c r="AU92" s="618">
        <v>178.03700000000001</v>
      </c>
      <c r="AV92" s="624">
        <v>-362.98400000000004</v>
      </c>
      <c r="AW92" s="618">
        <v>-449.08199999999999</v>
      </c>
      <c r="AX92" s="624">
        <v>211.81800000000001</v>
      </c>
      <c r="AY92" s="618">
        <v>213.38499999999999</v>
      </c>
      <c r="AZ92" s="624">
        <v>-534.17899999999997</v>
      </c>
      <c r="BA92" s="618">
        <v>-453.19399999999996</v>
      </c>
      <c r="BB92" s="624">
        <v>0</v>
      </c>
      <c r="BC92" s="618">
        <v>0</v>
      </c>
      <c r="BD92" s="624">
        <v>0</v>
      </c>
      <c r="BE92" s="618">
        <v>0</v>
      </c>
      <c r="BF92" s="624">
        <v>55.689</v>
      </c>
      <c r="BG92" s="618">
        <v>49.957000000000001</v>
      </c>
      <c r="BH92" s="624">
        <v>-61.43</v>
      </c>
      <c r="BI92" s="618">
        <v>-88.257000000000005</v>
      </c>
      <c r="BJ92" s="624">
        <v>-5.0000000000000001E-3</v>
      </c>
      <c r="BK92" s="618">
        <v>-6.0000000000000001E-3</v>
      </c>
      <c r="BL92" s="624">
        <v>2.0999999999999998E-2</v>
      </c>
      <c r="BM92" s="618">
        <v>6.0000000000000001E-3</v>
      </c>
      <c r="BN92" s="624">
        <v>467.38799999999998</v>
      </c>
      <c r="BO92" s="618">
        <v>481.423</v>
      </c>
      <c r="BP92" s="624">
        <v>-993.02100000000019</v>
      </c>
      <c r="BQ92" s="618">
        <v>-1101.893</v>
      </c>
    </row>
    <row r="93" spans="1:69">
      <c r="E93" s="742"/>
      <c r="F93" s="742"/>
      <c r="I93" s="742"/>
      <c r="J93" s="742"/>
      <c r="M93" s="742"/>
      <c r="N93" s="742"/>
      <c r="Q93" s="742"/>
      <c r="R93" s="742"/>
      <c r="S93" s="179"/>
      <c r="T93" s="179"/>
      <c r="U93" s="742"/>
      <c r="V93" s="742"/>
      <c r="W93" s="179"/>
      <c r="X93" s="179"/>
      <c r="Y93" s="742"/>
      <c r="Z93" s="742"/>
      <c r="AA93" s="179"/>
      <c r="AB93" s="179"/>
      <c r="AC93" s="742"/>
      <c r="AD93" s="742"/>
      <c r="AE93" s="179"/>
      <c r="AF93" s="179"/>
      <c r="AG93" s="742"/>
      <c r="AH93" s="742"/>
      <c r="AI93" s="179"/>
      <c r="AJ93" s="179"/>
      <c r="AK93" s="179"/>
      <c r="AL93" s="179"/>
      <c r="AM93" s="179"/>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79"/>
    </row>
    <row r="94" spans="1:69">
      <c r="A94" s="170"/>
      <c r="B94" s="175" t="s">
        <v>432</v>
      </c>
      <c r="C94" s="615">
        <v>0</v>
      </c>
      <c r="D94" s="619">
        <v>0</v>
      </c>
      <c r="E94" s="615">
        <f t="shared" si="0"/>
        <v>0</v>
      </c>
      <c r="F94" s="619">
        <f t="shared" si="1"/>
        <v>0</v>
      </c>
      <c r="G94" s="615">
        <v>0</v>
      </c>
      <c r="H94" s="619">
        <v>0.79900000000000004</v>
      </c>
      <c r="I94" s="615">
        <f t="shared" si="2"/>
        <v>0</v>
      </c>
      <c r="J94" s="619">
        <f t="shared" si="3"/>
        <v>-0.18299999999999994</v>
      </c>
      <c r="K94" s="615">
        <v>2.4300000000000002</v>
      </c>
      <c r="L94" s="619">
        <v>2.4580000000000002</v>
      </c>
      <c r="M94" s="615">
        <f t="shared" si="4"/>
        <v>1.2810000000000001</v>
      </c>
      <c r="N94" s="619">
        <f t="shared" si="5"/>
        <v>1.4830000000000001</v>
      </c>
      <c r="O94" s="615">
        <v>2.3460000000000001</v>
      </c>
      <c r="P94" s="619">
        <v>2.0550000000000002</v>
      </c>
      <c r="Q94" s="615">
        <f t="shared" si="6"/>
        <v>1.2350000000000001</v>
      </c>
      <c r="R94" s="619">
        <f t="shared" si="7"/>
        <v>1.149</v>
      </c>
      <c r="S94" s="615">
        <v>0</v>
      </c>
      <c r="T94" s="619">
        <v>0</v>
      </c>
      <c r="U94" s="615">
        <f t="shared" si="8"/>
        <v>0</v>
      </c>
      <c r="V94" s="619">
        <f t="shared" si="9"/>
        <v>0</v>
      </c>
      <c r="W94" s="615">
        <v>0.11899999999999999</v>
      </c>
      <c r="X94" s="619">
        <v>0</v>
      </c>
      <c r="Y94" s="615">
        <f t="shared" si="10"/>
        <v>0</v>
      </c>
      <c r="Z94" s="619">
        <f t="shared" si="11"/>
        <v>0</v>
      </c>
      <c r="AA94" s="615">
        <v>0</v>
      </c>
      <c r="AB94" s="619">
        <v>0</v>
      </c>
      <c r="AC94" s="615">
        <f t="shared" si="12"/>
        <v>0</v>
      </c>
      <c r="AD94" s="619">
        <f t="shared" si="15"/>
        <v>0</v>
      </c>
      <c r="AE94" s="615">
        <v>4.8949999999999996</v>
      </c>
      <c r="AF94" s="619">
        <v>5.3120000000000003</v>
      </c>
      <c r="AG94" s="615">
        <f t="shared" si="13"/>
        <v>2.5159999999999996</v>
      </c>
      <c r="AH94" s="619">
        <f t="shared" si="14"/>
        <v>2.4490000000000003</v>
      </c>
      <c r="AJ94" s="170">
        <v>0</v>
      </c>
      <c r="AK94" s="175" t="s">
        <v>432</v>
      </c>
      <c r="AL94" s="615">
        <v>0</v>
      </c>
      <c r="AM94" s="619">
        <v>0</v>
      </c>
      <c r="AN94" s="615">
        <v>0</v>
      </c>
      <c r="AO94" s="619">
        <v>0</v>
      </c>
      <c r="AP94" s="615">
        <v>0</v>
      </c>
      <c r="AQ94" s="619">
        <v>0.98199999999999998</v>
      </c>
      <c r="AR94" s="615">
        <v>-0.58599999999999997</v>
      </c>
      <c r="AS94" s="619">
        <v>0.33499999999999996</v>
      </c>
      <c r="AT94" s="615">
        <v>1.149</v>
      </c>
      <c r="AU94" s="619">
        <v>0.97499999999999998</v>
      </c>
      <c r="AV94" s="615">
        <v>-3.1239999999999997</v>
      </c>
      <c r="AW94" s="619">
        <v>-3.3820000000000001</v>
      </c>
      <c r="AX94" s="615">
        <v>1.111</v>
      </c>
      <c r="AY94" s="619">
        <v>0.90600000000000003</v>
      </c>
      <c r="AZ94" s="615">
        <v>-2.1900000000000004</v>
      </c>
      <c r="BA94" s="619">
        <v>-2.363</v>
      </c>
      <c r="BB94" s="615">
        <v>0</v>
      </c>
      <c r="BC94" s="619">
        <v>0</v>
      </c>
      <c r="BD94" s="615">
        <v>0</v>
      </c>
      <c r="BE94" s="619">
        <v>0</v>
      </c>
      <c r="BF94" s="615">
        <v>0.11899999999999999</v>
      </c>
      <c r="BG94" s="619">
        <v>0</v>
      </c>
      <c r="BH94" s="615">
        <v>-0.16100000000000003</v>
      </c>
      <c r="BI94" s="619">
        <v>0</v>
      </c>
      <c r="BJ94" s="615">
        <v>0</v>
      </c>
      <c r="BK94" s="619">
        <v>0</v>
      </c>
      <c r="BL94" s="615">
        <v>0</v>
      </c>
      <c r="BM94" s="619">
        <v>0</v>
      </c>
      <c r="BN94" s="615">
        <v>2.379</v>
      </c>
      <c r="BO94" s="619">
        <v>2.863</v>
      </c>
      <c r="BP94" s="615">
        <v>-6.0609999999999999</v>
      </c>
      <c r="BQ94" s="619">
        <v>-5.41</v>
      </c>
    </row>
    <row r="95" spans="1:69">
      <c r="A95" s="170"/>
      <c r="B95" s="175" t="s">
        <v>433</v>
      </c>
      <c r="C95" s="615">
        <v>0</v>
      </c>
      <c r="D95" s="619">
        <v>0</v>
      </c>
      <c r="E95" s="615">
        <f t="shared" si="0"/>
        <v>0</v>
      </c>
      <c r="F95" s="619">
        <f t="shared" si="1"/>
        <v>0</v>
      </c>
      <c r="G95" s="615">
        <v>-3.6930000000000001</v>
      </c>
      <c r="H95" s="619">
        <v>-6.9610000000000003</v>
      </c>
      <c r="I95" s="615">
        <f t="shared" si="2"/>
        <v>-0.48200000000000021</v>
      </c>
      <c r="J95" s="619">
        <f t="shared" si="3"/>
        <v>0.19899999999999984</v>
      </c>
      <c r="K95" s="615">
        <v>-10.35</v>
      </c>
      <c r="L95" s="619">
        <v>-11.515000000000001</v>
      </c>
      <c r="M95" s="615">
        <f t="shared" si="4"/>
        <v>-5.125</v>
      </c>
      <c r="N95" s="619">
        <f t="shared" si="5"/>
        <v>-5.7880000000000003</v>
      </c>
      <c r="O95" s="615">
        <v>-24.326000000000001</v>
      </c>
      <c r="P95" s="619">
        <v>-22.776</v>
      </c>
      <c r="Q95" s="615">
        <f t="shared" si="6"/>
        <v>-13.370000000000001</v>
      </c>
      <c r="R95" s="619">
        <f t="shared" si="7"/>
        <v>-12.03</v>
      </c>
      <c r="S95" s="615">
        <v>0</v>
      </c>
      <c r="T95" s="619">
        <v>0</v>
      </c>
      <c r="U95" s="615">
        <f t="shared" si="8"/>
        <v>0</v>
      </c>
      <c r="V95" s="619">
        <f t="shared" si="9"/>
        <v>0</v>
      </c>
      <c r="W95" s="615">
        <v>-6.84</v>
      </c>
      <c r="X95" s="619">
        <v>-7.0279999999999996</v>
      </c>
      <c r="Y95" s="615">
        <f t="shared" si="10"/>
        <v>-3.4590000000000001</v>
      </c>
      <c r="Z95" s="619">
        <f t="shared" si="11"/>
        <v>-3.6279999999999997</v>
      </c>
      <c r="AA95" s="615">
        <v>0</v>
      </c>
      <c r="AB95" s="619">
        <v>0</v>
      </c>
      <c r="AC95" s="615">
        <f t="shared" si="12"/>
        <v>0</v>
      </c>
      <c r="AD95" s="619">
        <f t="shared" si="15"/>
        <v>0</v>
      </c>
      <c r="AE95" s="615">
        <v>-45.209000000000003</v>
      </c>
      <c r="AF95" s="619">
        <v>-48.28</v>
      </c>
      <c r="AG95" s="615">
        <f t="shared" si="13"/>
        <v>-22.436000000000003</v>
      </c>
      <c r="AH95" s="619">
        <f t="shared" si="14"/>
        <v>-21.247</v>
      </c>
      <c r="AJ95" s="170">
        <v>0</v>
      </c>
      <c r="AK95" s="175" t="s">
        <v>433</v>
      </c>
      <c r="AL95" s="615">
        <v>0</v>
      </c>
      <c r="AM95" s="619">
        <v>0</v>
      </c>
      <c r="AN95" s="615">
        <v>0</v>
      </c>
      <c r="AO95" s="619">
        <v>0</v>
      </c>
      <c r="AP95" s="615">
        <v>-3.2109999999999999</v>
      </c>
      <c r="AQ95" s="619">
        <v>-7.16</v>
      </c>
      <c r="AR95" s="615">
        <v>3.278</v>
      </c>
      <c r="AS95" s="619">
        <v>24.998000000000001</v>
      </c>
      <c r="AT95" s="615">
        <v>-5.2249999999999996</v>
      </c>
      <c r="AU95" s="619">
        <v>-5.7270000000000003</v>
      </c>
      <c r="AV95" s="615">
        <v>11.571</v>
      </c>
      <c r="AW95" s="619">
        <v>12.291999999999998</v>
      </c>
      <c r="AX95" s="615">
        <v>-10.956</v>
      </c>
      <c r="AY95" s="619">
        <v>-10.746</v>
      </c>
      <c r="AZ95" s="615">
        <v>23.945000000000004</v>
      </c>
      <c r="BA95" s="619">
        <v>18.472999999999999</v>
      </c>
      <c r="BB95" s="615">
        <v>0</v>
      </c>
      <c r="BC95" s="619">
        <v>0</v>
      </c>
      <c r="BD95" s="615">
        <v>0</v>
      </c>
      <c r="BE95" s="619">
        <v>0</v>
      </c>
      <c r="BF95" s="615">
        <v>-3.3809999999999998</v>
      </c>
      <c r="BG95" s="619">
        <v>-3.4</v>
      </c>
      <c r="BH95" s="615">
        <v>7.1749999999999989</v>
      </c>
      <c r="BI95" s="619">
        <v>6.6649999999999991</v>
      </c>
      <c r="BJ95" s="615">
        <v>0</v>
      </c>
      <c r="BK95" s="619">
        <v>0</v>
      </c>
      <c r="BL95" s="615">
        <v>0</v>
      </c>
      <c r="BM95" s="619">
        <v>0</v>
      </c>
      <c r="BN95" s="615">
        <v>-22.773</v>
      </c>
      <c r="BO95" s="619">
        <v>-27.033000000000001</v>
      </c>
      <c r="BP95" s="615">
        <v>45.969000000000008</v>
      </c>
      <c r="BQ95" s="619">
        <v>62.427999999999997</v>
      </c>
    </row>
    <row r="96" spans="1:69">
      <c r="A96" s="170"/>
      <c r="B96" s="175" t="s">
        <v>434</v>
      </c>
      <c r="C96" s="615">
        <v>0</v>
      </c>
      <c r="D96" s="619">
        <v>0</v>
      </c>
      <c r="E96" s="615">
        <f t="shared" si="0"/>
        <v>0</v>
      </c>
      <c r="F96" s="619">
        <f t="shared" si="1"/>
        <v>0</v>
      </c>
      <c r="G96" s="615">
        <v>-10.208</v>
      </c>
      <c r="H96" s="619">
        <v>-8.1170000000000009</v>
      </c>
      <c r="I96" s="615">
        <f t="shared" si="2"/>
        <v>-2.657</v>
      </c>
      <c r="J96" s="619">
        <f t="shared" si="3"/>
        <v>8.5039999999999978</v>
      </c>
      <c r="K96" s="615">
        <v>-56.997999999999998</v>
      </c>
      <c r="L96" s="619">
        <v>-46.576999999999998</v>
      </c>
      <c r="M96" s="615">
        <f t="shared" si="4"/>
        <v>-31.119999999999997</v>
      </c>
      <c r="N96" s="619">
        <f t="shared" si="5"/>
        <v>-21.997</v>
      </c>
      <c r="O96" s="615">
        <v>-36.887999999999998</v>
      </c>
      <c r="P96" s="619">
        <v>-21.035</v>
      </c>
      <c r="Q96" s="615">
        <f t="shared" si="6"/>
        <v>-19.976999999999997</v>
      </c>
      <c r="R96" s="619">
        <f t="shared" si="7"/>
        <v>-12.06</v>
      </c>
      <c r="S96" s="615">
        <v>0</v>
      </c>
      <c r="T96" s="619">
        <v>0</v>
      </c>
      <c r="U96" s="615">
        <f t="shared" si="8"/>
        <v>0</v>
      </c>
      <c r="V96" s="619">
        <f t="shared" si="9"/>
        <v>0</v>
      </c>
      <c r="W96" s="615">
        <v>-9.782</v>
      </c>
      <c r="X96" s="619">
        <v>-21.116</v>
      </c>
      <c r="Y96" s="615">
        <f t="shared" si="10"/>
        <v>-4.7279999999999998</v>
      </c>
      <c r="Z96" s="619">
        <f t="shared" si="11"/>
        <v>-14.798999999999999</v>
      </c>
      <c r="AA96" s="615">
        <v>0</v>
      </c>
      <c r="AB96" s="619">
        <v>0</v>
      </c>
      <c r="AC96" s="615">
        <f t="shared" si="12"/>
        <v>0</v>
      </c>
      <c r="AD96" s="619">
        <f t="shared" si="15"/>
        <v>0</v>
      </c>
      <c r="AE96" s="615">
        <v>-113.876</v>
      </c>
      <c r="AF96" s="619">
        <v>-96.844999999999999</v>
      </c>
      <c r="AG96" s="615">
        <f t="shared" si="13"/>
        <v>-58.482000000000006</v>
      </c>
      <c r="AH96" s="619">
        <f t="shared" si="14"/>
        <v>-40.351999999999997</v>
      </c>
      <c r="AJ96" s="170">
        <v>0</v>
      </c>
      <c r="AK96" s="175" t="s">
        <v>434</v>
      </c>
      <c r="AL96" s="615">
        <v>0</v>
      </c>
      <c r="AM96" s="619">
        <v>0</v>
      </c>
      <c r="AN96" s="615">
        <v>0</v>
      </c>
      <c r="AO96" s="619">
        <v>0</v>
      </c>
      <c r="AP96" s="615">
        <v>-7.5510000000000002</v>
      </c>
      <c r="AQ96" s="619">
        <v>-16.620999999999999</v>
      </c>
      <c r="AR96" s="615">
        <v>0.7970000000000006</v>
      </c>
      <c r="AS96" s="619">
        <v>11.544</v>
      </c>
      <c r="AT96" s="615">
        <v>-25.878</v>
      </c>
      <c r="AU96" s="619">
        <v>-24.58</v>
      </c>
      <c r="AV96" s="615">
        <v>49.819999999999993</v>
      </c>
      <c r="AW96" s="619">
        <v>55.171000000000006</v>
      </c>
      <c r="AX96" s="615">
        <v>-16.911000000000001</v>
      </c>
      <c r="AY96" s="619">
        <v>-8.9749999999999996</v>
      </c>
      <c r="AZ96" s="615">
        <v>18.914999999999999</v>
      </c>
      <c r="BA96" s="619">
        <v>26.753999999999998</v>
      </c>
      <c r="BB96" s="615">
        <v>0</v>
      </c>
      <c r="BC96" s="619">
        <v>0</v>
      </c>
      <c r="BD96" s="615">
        <v>0</v>
      </c>
      <c r="BE96" s="619">
        <v>1E-3</v>
      </c>
      <c r="BF96" s="615">
        <v>-5.0540000000000003</v>
      </c>
      <c r="BG96" s="619">
        <v>-6.3170000000000002</v>
      </c>
      <c r="BH96" s="615">
        <v>21.628</v>
      </c>
      <c r="BI96" s="619">
        <v>9.5350000000000001</v>
      </c>
      <c r="BJ96" s="615">
        <v>0</v>
      </c>
      <c r="BK96" s="619">
        <v>0</v>
      </c>
      <c r="BL96" s="615">
        <v>3.0000000000000001E-3</v>
      </c>
      <c r="BM96" s="619">
        <v>0</v>
      </c>
      <c r="BN96" s="615">
        <v>-55.393999999999998</v>
      </c>
      <c r="BO96" s="619">
        <v>-56.493000000000002</v>
      </c>
      <c r="BP96" s="615">
        <v>91.162999999999982</v>
      </c>
      <c r="BQ96" s="619">
        <v>103.005</v>
      </c>
    </row>
    <row r="97" spans="1:69">
      <c r="E97" s="742"/>
      <c r="F97" s="742"/>
      <c r="I97" s="742"/>
      <c r="J97" s="742"/>
      <c r="M97" s="742"/>
      <c r="N97" s="742"/>
      <c r="Q97" s="742"/>
      <c r="R97" s="742"/>
      <c r="S97" s="179"/>
      <c r="T97" s="179"/>
      <c r="U97" s="742"/>
      <c r="V97" s="742"/>
      <c r="W97" s="179"/>
      <c r="X97" s="179"/>
      <c r="Y97" s="742"/>
      <c r="Z97" s="742"/>
      <c r="AA97" s="179"/>
      <c r="AB97" s="179"/>
      <c r="AC97" s="742"/>
      <c r="AD97" s="742"/>
      <c r="AE97" s="179"/>
      <c r="AF97" s="179"/>
      <c r="AG97" s="742"/>
      <c r="AH97" s="742"/>
      <c r="AI97" s="179"/>
      <c r="AJ97" s="179"/>
      <c r="AK97" s="179"/>
      <c r="AL97" s="179"/>
      <c r="AM97" s="179"/>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79"/>
    </row>
    <row r="98" spans="1:69" s="154" customFormat="1">
      <c r="A98" s="168" t="s">
        <v>435</v>
      </c>
      <c r="B98" s="191"/>
      <c r="C98" s="624">
        <v>0</v>
      </c>
      <c r="D98" s="618">
        <v>0</v>
      </c>
      <c r="E98" s="624">
        <f t="shared" si="0"/>
        <v>0</v>
      </c>
      <c r="F98" s="618">
        <f t="shared" si="1"/>
        <v>0</v>
      </c>
      <c r="G98" s="624">
        <v>7.1539999999999999</v>
      </c>
      <c r="H98" s="618">
        <v>28.513999999999999</v>
      </c>
      <c r="I98" s="624">
        <f t="shared" si="2"/>
        <v>8.8719999999999999</v>
      </c>
      <c r="J98" s="618">
        <f t="shared" si="3"/>
        <v>11.262999999999998</v>
      </c>
      <c r="K98" s="624">
        <v>336.827</v>
      </c>
      <c r="L98" s="618">
        <v>305.49400000000003</v>
      </c>
      <c r="M98" s="624">
        <f t="shared" si="4"/>
        <v>175.93899999999999</v>
      </c>
      <c r="N98" s="618">
        <f t="shared" si="5"/>
        <v>156.78900000000002</v>
      </c>
      <c r="O98" s="624">
        <v>356.99700000000001</v>
      </c>
      <c r="P98" s="618">
        <v>406.05</v>
      </c>
      <c r="Q98" s="624">
        <f t="shared" si="6"/>
        <v>171.935</v>
      </c>
      <c r="R98" s="618">
        <f t="shared" si="7"/>
        <v>211.48000000000002</v>
      </c>
      <c r="S98" s="624">
        <v>0</v>
      </c>
      <c r="T98" s="618">
        <v>0</v>
      </c>
      <c r="U98" s="624">
        <f t="shared" si="8"/>
        <v>0</v>
      </c>
      <c r="V98" s="618">
        <f t="shared" si="9"/>
        <v>0</v>
      </c>
      <c r="W98" s="624">
        <v>64.161000000000001</v>
      </c>
      <c r="X98" s="618">
        <v>51.034999999999997</v>
      </c>
      <c r="Y98" s="624">
        <f t="shared" si="10"/>
        <v>16.788000000000004</v>
      </c>
      <c r="Z98" s="618">
        <f t="shared" si="11"/>
        <v>10.794999999999995</v>
      </c>
      <c r="AA98" s="624">
        <v>-2.1999999999999999E-2</v>
      </c>
      <c r="AB98" s="618">
        <v>-1.0999999999999999E-2</v>
      </c>
      <c r="AC98" s="624">
        <f t="shared" si="12"/>
        <v>-1.6999999999999998E-2</v>
      </c>
      <c r="AD98" s="618">
        <f t="shared" si="15"/>
        <v>-4.9999999999999992E-3</v>
      </c>
      <c r="AE98" s="624">
        <v>765.11699999999996</v>
      </c>
      <c r="AF98" s="618">
        <v>791.08199999999999</v>
      </c>
      <c r="AG98" s="624">
        <f t="shared" si="13"/>
        <v>373.51699999999994</v>
      </c>
      <c r="AH98" s="618">
        <f t="shared" si="14"/>
        <v>390.322</v>
      </c>
      <c r="AJ98" s="168" t="s">
        <v>435</v>
      </c>
      <c r="AK98" s="191">
        <v>0</v>
      </c>
      <c r="AL98" s="624">
        <v>0</v>
      </c>
      <c r="AM98" s="618">
        <v>0</v>
      </c>
      <c r="AN98" s="624">
        <v>0</v>
      </c>
      <c r="AO98" s="618">
        <v>0</v>
      </c>
      <c r="AP98" s="624">
        <v>-1.718</v>
      </c>
      <c r="AQ98" s="618">
        <v>17.251000000000001</v>
      </c>
      <c r="AR98" s="624">
        <v>-30.96</v>
      </c>
      <c r="AS98" s="618">
        <v>-74.48899999999999</v>
      </c>
      <c r="AT98" s="624">
        <v>160.88800000000001</v>
      </c>
      <c r="AU98" s="618">
        <v>148.70500000000001</v>
      </c>
      <c r="AV98" s="624">
        <v>-304.71699999999998</v>
      </c>
      <c r="AW98" s="618">
        <v>-385.00099999999998</v>
      </c>
      <c r="AX98" s="624">
        <v>185.06200000000001</v>
      </c>
      <c r="AY98" s="618">
        <v>194.57</v>
      </c>
      <c r="AZ98" s="624">
        <v>-493.50900000000001</v>
      </c>
      <c r="BA98" s="618">
        <v>-410.33</v>
      </c>
      <c r="BB98" s="624">
        <v>0</v>
      </c>
      <c r="BC98" s="618">
        <v>0</v>
      </c>
      <c r="BD98" s="624">
        <v>0</v>
      </c>
      <c r="BE98" s="618">
        <v>1E-3</v>
      </c>
      <c r="BF98" s="624">
        <v>47.372999999999998</v>
      </c>
      <c r="BG98" s="618">
        <v>40.24</v>
      </c>
      <c r="BH98" s="624">
        <v>-32.788000000000004</v>
      </c>
      <c r="BI98" s="618">
        <v>-72.056999999999988</v>
      </c>
      <c r="BJ98" s="624">
        <v>-5.0000000000000001E-3</v>
      </c>
      <c r="BK98" s="618">
        <v>-6.0000000000000001E-3</v>
      </c>
      <c r="BL98" s="624">
        <v>2.4E-2</v>
      </c>
      <c r="BM98" s="618">
        <v>6.0000000000000001E-3</v>
      </c>
      <c r="BN98" s="624">
        <v>391.6</v>
      </c>
      <c r="BO98" s="618">
        <v>400.76</v>
      </c>
      <c r="BP98" s="624">
        <v>-861.94999999999993</v>
      </c>
      <c r="BQ98" s="618">
        <v>-941.87000000000012</v>
      </c>
    </row>
    <row r="99" spans="1:69">
      <c r="E99" s="742"/>
      <c r="F99" s="742"/>
      <c r="I99" s="742"/>
      <c r="J99" s="742"/>
      <c r="M99" s="742"/>
      <c r="N99" s="742"/>
      <c r="Q99" s="742"/>
      <c r="R99" s="742"/>
      <c r="S99" s="179"/>
      <c r="T99" s="179"/>
      <c r="U99" s="742"/>
      <c r="V99" s="742"/>
      <c r="W99" s="179"/>
      <c r="X99" s="179"/>
      <c r="Y99" s="742"/>
      <c r="Z99" s="742"/>
      <c r="AA99" s="179"/>
      <c r="AB99" s="179"/>
      <c r="AC99" s="742"/>
      <c r="AD99" s="742"/>
      <c r="AE99" s="179"/>
      <c r="AF99" s="179"/>
      <c r="AG99" s="742"/>
      <c r="AH99" s="742"/>
      <c r="AI99" s="179"/>
      <c r="AJ99" s="179"/>
      <c r="AK99" s="179"/>
      <c r="AL99" s="179"/>
      <c r="AM99" s="179"/>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79"/>
    </row>
    <row r="100" spans="1:69">
      <c r="A100" s="174"/>
      <c r="B100" s="175" t="s">
        <v>436</v>
      </c>
      <c r="C100" s="615">
        <v>0</v>
      </c>
      <c r="D100" s="619">
        <v>0</v>
      </c>
      <c r="E100" s="615">
        <f t="shared" si="0"/>
        <v>0</v>
      </c>
      <c r="F100" s="619">
        <f t="shared" si="1"/>
        <v>0</v>
      </c>
      <c r="G100" s="615">
        <v>-0.67800000000000005</v>
      </c>
      <c r="H100" s="619">
        <v>-22.742999999999999</v>
      </c>
      <c r="I100" s="615">
        <f t="shared" si="2"/>
        <v>-0.25100000000000006</v>
      </c>
      <c r="J100" s="619">
        <f>H100-AH100</f>
        <v>63.095000000000013</v>
      </c>
      <c r="K100" s="615">
        <v>-92.686999999999998</v>
      </c>
      <c r="L100" s="619">
        <v>-73.314999999999998</v>
      </c>
      <c r="M100" s="615">
        <f t="shared" si="4"/>
        <v>-47.753</v>
      </c>
      <c r="N100" s="619">
        <f t="shared" si="5"/>
        <v>-38.684999999999995</v>
      </c>
      <c r="O100" s="615">
        <v>-38.002000000000002</v>
      </c>
      <c r="P100" s="619">
        <v>-32.183999999999997</v>
      </c>
      <c r="Q100" s="615">
        <f t="shared" si="6"/>
        <v>-19.009000000000004</v>
      </c>
      <c r="R100" s="619">
        <f t="shared" si="7"/>
        <v>-17.358999999999998</v>
      </c>
      <c r="S100" s="615">
        <v>0</v>
      </c>
      <c r="T100" s="619">
        <v>0</v>
      </c>
      <c r="U100" s="615">
        <f t="shared" si="8"/>
        <v>0</v>
      </c>
      <c r="V100" s="619">
        <f t="shared" si="9"/>
        <v>0</v>
      </c>
      <c r="W100" s="615">
        <v>-24.884</v>
      </c>
      <c r="X100" s="619">
        <v>-23.33</v>
      </c>
      <c r="Y100" s="615">
        <f t="shared" si="10"/>
        <v>-12.341000000000001</v>
      </c>
      <c r="Z100" s="619">
        <f t="shared" si="11"/>
        <v>-11.727999999999998</v>
      </c>
      <c r="AA100" s="615">
        <v>0</v>
      </c>
      <c r="AB100" s="619">
        <v>0</v>
      </c>
      <c r="AC100" s="615">
        <f t="shared" si="12"/>
        <v>0</v>
      </c>
      <c r="AD100" s="619">
        <f t="shared" si="15"/>
        <v>0</v>
      </c>
      <c r="AE100" s="615">
        <v>-156.251</v>
      </c>
      <c r="AF100" s="619">
        <v>-151.572</v>
      </c>
      <c r="AG100" s="615">
        <f t="shared" si="13"/>
        <v>-79.353999999999999</v>
      </c>
      <c r="AH100" s="619">
        <f t="shared" si="14"/>
        <v>-85.838000000000008</v>
      </c>
      <c r="AJ100" s="174">
        <v>0</v>
      </c>
      <c r="AK100" s="175" t="s">
        <v>436</v>
      </c>
      <c r="AL100" s="615">
        <v>0</v>
      </c>
      <c r="AM100" s="619">
        <v>0</v>
      </c>
      <c r="AN100" s="615">
        <v>0</v>
      </c>
      <c r="AO100" s="619">
        <v>0</v>
      </c>
      <c r="AP100" s="615">
        <v>-0.42699999999999999</v>
      </c>
      <c r="AQ100" s="619">
        <v>-4.6769999999999996</v>
      </c>
      <c r="AR100" s="615">
        <v>22.093</v>
      </c>
      <c r="AS100" s="619">
        <v>62.074999999999996</v>
      </c>
      <c r="AT100" s="615">
        <v>-44.933999999999997</v>
      </c>
      <c r="AU100" s="619">
        <v>-34.630000000000003</v>
      </c>
      <c r="AV100" s="615">
        <v>72.558000000000007</v>
      </c>
      <c r="AW100" s="619">
        <v>65.433999999999997</v>
      </c>
      <c r="AX100" s="615">
        <v>-18.992999999999999</v>
      </c>
      <c r="AY100" s="619">
        <v>-14.824999999999999</v>
      </c>
      <c r="AZ100" s="615">
        <v>-4.6769999999999996</v>
      </c>
      <c r="BA100" s="619">
        <v>35.137</v>
      </c>
      <c r="BB100" s="615">
        <v>0</v>
      </c>
      <c r="BC100" s="619">
        <v>0</v>
      </c>
      <c r="BD100" s="615">
        <v>0</v>
      </c>
      <c r="BE100" s="619">
        <v>0</v>
      </c>
      <c r="BF100" s="615">
        <v>-12.542999999999999</v>
      </c>
      <c r="BG100" s="619">
        <v>-11.602</v>
      </c>
      <c r="BH100" s="615">
        <v>22.408000000000001</v>
      </c>
      <c r="BI100" s="619">
        <v>17.082999999999998</v>
      </c>
      <c r="BJ100" s="615">
        <v>0</v>
      </c>
      <c r="BK100" s="619">
        <v>0</v>
      </c>
      <c r="BL100" s="615">
        <v>0</v>
      </c>
      <c r="BM100" s="619">
        <v>0</v>
      </c>
      <c r="BN100" s="615">
        <v>-76.897000000000006</v>
      </c>
      <c r="BO100" s="619">
        <v>-65.733999999999995</v>
      </c>
      <c r="BP100" s="615">
        <v>145.339</v>
      </c>
      <c r="BQ100" s="619">
        <v>179.72899999999998</v>
      </c>
    </row>
    <row r="101" spans="1:69" ht="25.5">
      <c r="A101" s="174"/>
      <c r="B101" s="175" t="s">
        <v>437</v>
      </c>
      <c r="C101" s="615">
        <v>0</v>
      </c>
      <c r="D101" s="619">
        <v>0</v>
      </c>
      <c r="E101" s="615">
        <f t="shared" si="0"/>
        <v>0</v>
      </c>
      <c r="F101" s="619">
        <f t="shared" si="1"/>
        <v>0</v>
      </c>
      <c r="G101" s="615">
        <v>-1.042</v>
      </c>
      <c r="H101" s="619">
        <v>0</v>
      </c>
      <c r="I101" s="615">
        <f t="shared" si="2"/>
        <v>6.0999999999999943E-2</v>
      </c>
      <c r="J101" s="619">
        <f>H101-AH101</f>
        <v>0</v>
      </c>
      <c r="K101" s="615">
        <v>0</v>
      </c>
      <c r="L101" s="619">
        <v>0</v>
      </c>
      <c r="M101" s="615">
        <f t="shared" si="4"/>
        <v>0</v>
      </c>
      <c r="N101" s="619">
        <f t="shared" si="5"/>
        <v>0</v>
      </c>
      <c r="O101" s="615">
        <v>0</v>
      </c>
      <c r="P101" s="619">
        <v>0</v>
      </c>
      <c r="Q101" s="615">
        <f t="shared" si="6"/>
        <v>0</v>
      </c>
      <c r="R101" s="619">
        <f t="shared" si="7"/>
        <v>0</v>
      </c>
      <c r="S101" s="615">
        <v>0</v>
      </c>
      <c r="T101" s="619">
        <v>0</v>
      </c>
      <c r="U101" s="615">
        <f t="shared" si="8"/>
        <v>0</v>
      </c>
      <c r="V101" s="619">
        <f t="shared" si="9"/>
        <v>0</v>
      </c>
      <c r="W101" s="615">
        <v>-4.1269999999999998</v>
      </c>
      <c r="X101" s="619">
        <v>0</v>
      </c>
      <c r="Y101" s="615">
        <f t="shared" si="10"/>
        <v>0</v>
      </c>
      <c r="Z101" s="619">
        <f t="shared" si="11"/>
        <v>0</v>
      </c>
      <c r="AA101" s="615">
        <v>0</v>
      </c>
      <c r="AB101" s="619">
        <v>0</v>
      </c>
      <c r="AC101" s="615">
        <f t="shared" si="12"/>
        <v>0</v>
      </c>
      <c r="AD101" s="619">
        <f t="shared" si="15"/>
        <v>0</v>
      </c>
      <c r="AE101" s="615">
        <v>-5.1689999999999996</v>
      </c>
      <c r="AF101" s="619">
        <v>0</v>
      </c>
      <c r="AG101" s="615">
        <f t="shared" si="13"/>
        <v>6.1000000000000831E-2</v>
      </c>
      <c r="AH101" s="619">
        <f t="shared" si="14"/>
        <v>0</v>
      </c>
      <c r="AJ101" s="174">
        <v>0</v>
      </c>
      <c r="AK101" s="175" t="s">
        <v>437</v>
      </c>
      <c r="AL101" s="615">
        <v>0</v>
      </c>
      <c r="AM101" s="619">
        <v>0</v>
      </c>
      <c r="AN101" s="615">
        <v>0</v>
      </c>
      <c r="AO101" s="619">
        <v>0</v>
      </c>
      <c r="AP101" s="615">
        <v>-1.103</v>
      </c>
      <c r="AQ101" s="619">
        <v>0</v>
      </c>
      <c r="AR101" s="615">
        <v>-1.103</v>
      </c>
      <c r="AS101" s="619">
        <v>0</v>
      </c>
      <c r="AT101" s="615">
        <v>0</v>
      </c>
      <c r="AU101" s="619">
        <v>0</v>
      </c>
      <c r="AV101" s="615">
        <v>0</v>
      </c>
      <c r="AW101" s="619">
        <v>77.028000000000006</v>
      </c>
      <c r="AX101" s="615">
        <v>0</v>
      </c>
      <c r="AY101" s="619">
        <v>0</v>
      </c>
      <c r="AZ101" s="615">
        <v>0</v>
      </c>
      <c r="BA101" s="619">
        <v>0</v>
      </c>
      <c r="BB101" s="615">
        <v>0</v>
      </c>
      <c r="BC101" s="619">
        <v>0</v>
      </c>
      <c r="BD101" s="615">
        <v>0</v>
      </c>
      <c r="BE101" s="619">
        <v>0</v>
      </c>
      <c r="BF101" s="615">
        <v>-4.1269999999999998</v>
      </c>
      <c r="BG101" s="619">
        <v>0</v>
      </c>
      <c r="BH101" s="615">
        <v>-4.1269999999999998</v>
      </c>
      <c r="BI101" s="619">
        <v>0</v>
      </c>
      <c r="BJ101" s="615">
        <v>0</v>
      </c>
      <c r="BK101" s="619">
        <v>0</v>
      </c>
      <c r="BL101" s="615">
        <v>0</v>
      </c>
      <c r="BM101" s="619">
        <v>0</v>
      </c>
      <c r="BN101" s="615">
        <v>-5.23</v>
      </c>
      <c r="BO101" s="619">
        <v>0</v>
      </c>
      <c r="BP101" s="615">
        <v>-36.260000000000005</v>
      </c>
      <c r="BQ101" s="619">
        <v>77.028000000000006</v>
      </c>
    </row>
    <row r="102" spans="1:69" ht="38.25">
      <c r="A102" s="174"/>
      <c r="B102" s="192" t="s">
        <v>438</v>
      </c>
      <c r="C102" s="615">
        <v>0</v>
      </c>
      <c r="D102" s="619">
        <v>0</v>
      </c>
      <c r="E102" s="615">
        <f t="shared" si="0"/>
        <v>0</v>
      </c>
      <c r="F102" s="619">
        <f t="shared" si="1"/>
        <v>0</v>
      </c>
      <c r="G102" s="615">
        <v>0</v>
      </c>
      <c r="H102" s="619">
        <v>-0.96599999999999997</v>
      </c>
      <c r="I102" s="615">
        <f t="shared" si="2"/>
        <v>0</v>
      </c>
      <c r="J102" s="619">
        <f>H102-AH102</f>
        <v>1.1090000000000002</v>
      </c>
      <c r="K102" s="615">
        <v>-2.3079999999999998</v>
      </c>
      <c r="L102" s="619">
        <v>0.443</v>
      </c>
      <c r="M102" s="615">
        <f t="shared" si="4"/>
        <v>-1.8239999999999998</v>
      </c>
      <c r="N102" s="619">
        <f t="shared" si="5"/>
        <v>-2.363</v>
      </c>
      <c r="O102" s="615">
        <v>0.13300000000000001</v>
      </c>
      <c r="P102" s="619">
        <v>-0.187</v>
      </c>
      <c r="Q102" s="615">
        <f t="shared" si="6"/>
        <v>-0.16599999999999998</v>
      </c>
      <c r="R102" s="619">
        <f t="shared" si="7"/>
        <v>0.13700000000000001</v>
      </c>
      <c r="S102" s="615">
        <v>0</v>
      </c>
      <c r="T102" s="619">
        <v>0</v>
      </c>
      <c r="U102" s="615">
        <f t="shared" si="8"/>
        <v>0</v>
      </c>
      <c r="V102" s="619">
        <f t="shared" si="9"/>
        <v>0</v>
      </c>
      <c r="W102" s="615">
        <v>-5.1999999999999998E-2</v>
      </c>
      <c r="X102" s="619">
        <v>-9.8000000000000004E-2</v>
      </c>
      <c r="Y102" s="615">
        <f t="shared" si="10"/>
        <v>-6.2E-2</v>
      </c>
      <c r="Z102" s="619">
        <f t="shared" si="11"/>
        <v>-7.0000000000000007E-2</v>
      </c>
      <c r="AA102" s="615">
        <v>0</v>
      </c>
      <c r="AB102" s="619">
        <v>0</v>
      </c>
      <c r="AC102" s="615">
        <f t="shared" si="12"/>
        <v>0</v>
      </c>
      <c r="AD102" s="619">
        <f t="shared" si="15"/>
        <v>0</v>
      </c>
      <c r="AE102" s="615">
        <v>-2.2269999999999999</v>
      </c>
      <c r="AF102" s="619">
        <v>-0.80800000000000005</v>
      </c>
      <c r="AG102" s="615">
        <f t="shared" si="13"/>
        <v>-2.052</v>
      </c>
      <c r="AH102" s="619">
        <f t="shared" si="14"/>
        <v>-2.0750000000000002</v>
      </c>
      <c r="AJ102" s="174">
        <v>0</v>
      </c>
      <c r="AK102" s="192" t="s">
        <v>438</v>
      </c>
      <c r="AL102" s="615">
        <v>0</v>
      </c>
      <c r="AM102" s="619">
        <v>0</v>
      </c>
      <c r="AN102" s="615">
        <v>0</v>
      </c>
      <c r="AO102" s="619">
        <v>0</v>
      </c>
      <c r="AP102" s="615">
        <v>0</v>
      </c>
      <c r="AQ102" s="619">
        <v>-1.1870000000000001</v>
      </c>
      <c r="AR102" s="615">
        <v>0.70799999999999996</v>
      </c>
      <c r="AS102" s="619">
        <v>-1.1500000000000001</v>
      </c>
      <c r="AT102" s="615">
        <v>-0.48399999999999999</v>
      </c>
      <c r="AU102" s="619">
        <v>2.806</v>
      </c>
      <c r="AV102" s="615">
        <v>-1.0720000000000001</v>
      </c>
      <c r="AW102" s="619">
        <v>2.786</v>
      </c>
      <c r="AX102" s="615">
        <v>0.29899999999999999</v>
      </c>
      <c r="AY102" s="619">
        <v>-0.32400000000000001</v>
      </c>
      <c r="AZ102" s="615">
        <v>-1.1870000000000001</v>
      </c>
      <c r="BA102" s="619">
        <v>-0.64500000000000002</v>
      </c>
      <c r="BB102" s="615">
        <v>0</v>
      </c>
      <c r="BC102" s="619">
        <v>0</v>
      </c>
      <c r="BD102" s="615">
        <v>0</v>
      </c>
      <c r="BE102" s="619">
        <v>5.0000000000000001E-3</v>
      </c>
      <c r="BF102" s="615">
        <v>0.01</v>
      </c>
      <c r="BG102" s="619">
        <v>-2.8000000000000001E-2</v>
      </c>
      <c r="BH102" s="615">
        <v>0.11699999999999999</v>
      </c>
      <c r="BI102" s="619">
        <v>2.6659999999999999</v>
      </c>
      <c r="BJ102" s="615">
        <v>0</v>
      </c>
      <c r="BK102" s="619">
        <v>0</v>
      </c>
      <c r="BL102" s="615">
        <v>0</v>
      </c>
      <c r="BM102" s="619">
        <v>0</v>
      </c>
      <c r="BN102" s="615">
        <v>-0.17499999999999999</v>
      </c>
      <c r="BO102" s="619">
        <v>1.2669999999999999</v>
      </c>
      <c r="BP102" s="615">
        <v>0.36800000000000005</v>
      </c>
      <c r="BQ102" s="619">
        <v>3.6619999999999999</v>
      </c>
    </row>
    <row r="103" spans="1:69">
      <c r="E103" s="742"/>
      <c r="F103" s="742"/>
      <c r="I103" s="742"/>
      <c r="J103" s="742"/>
      <c r="M103" s="742"/>
      <c r="N103" s="742"/>
      <c r="Q103" s="742"/>
      <c r="R103" s="742"/>
      <c r="S103" s="179"/>
      <c r="T103" s="179"/>
      <c r="U103" s="742"/>
      <c r="V103" s="742"/>
      <c r="W103" s="179"/>
      <c r="X103" s="179"/>
      <c r="Y103" s="742"/>
      <c r="Z103" s="742"/>
      <c r="AA103" s="179"/>
      <c r="AB103" s="179"/>
      <c r="AC103" s="742"/>
      <c r="AD103" s="742"/>
      <c r="AE103" s="179"/>
      <c r="AF103" s="179"/>
      <c r="AG103" s="742"/>
      <c r="AH103" s="742"/>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179"/>
    </row>
    <row r="104" spans="1:69" s="154" customFormat="1">
      <c r="A104" s="168" t="s">
        <v>439</v>
      </c>
      <c r="B104" s="191"/>
      <c r="C104" s="624">
        <v>0</v>
      </c>
      <c r="D104" s="618">
        <v>0</v>
      </c>
      <c r="E104" s="624">
        <f t="shared" si="0"/>
        <v>0</v>
      </c>
      <c r="F104" s="618">
        <f t="shared" si="1"/>
        <v>0</v>
      </c>
      <c r="G104" s="624">
        <v>5.4340000000000002</v>
      </c>
      <c r="H104" s="618">
        <v>4.8049999999999997</v>
      </c>
      <c r="I104" s="624">
        <f t="shared" si="2"/>
        <v>8.6820000000000004</v>
      </c>
      <c r="J104" s="618">
        <f>H104-AH104</f>
        <v>-297.60399999999998</v>
      </c>
      <c r="K104" s="624">
        <v>241.83199999999999</v>
      </c>
      <c r="L104" s="618">
        <v>232.62200000000001</v>
      </c>
      <c r="M104" s="624">
        <f t="shared" si="4"/>
        <v>126.36199999999999</v>
      </c>
      <c r="N104" s="618">
        <f t="shared" si="5"/>
        <v>115.74100000000001</v>
      </c>
      <c r="O104" s="624">
        <v>319.12799999999999</v>
      </c>
      <c r="P104" s="618">
        <v>373.67899999999997</v>
      </c>
      <c r="Q104" s="624">
        <f t="shared" si="6"/>
        <v>152.76</v>
      </c>
      <c r="R104" s="618">
        <f t="shared" si="7"/>
        <v>194.25799999999998</v>
      </c>
      <c r="S104" s="624">
        <v>0</v>
      </c>
      <c r="T104" s="618">
        <v>0</v>
      </c>
      <c r="U104" s="624">
        <f t="shared" si="8"/>
        <v>0</v>
      </c>
      <c r="V104" s="618">
        <f t="shared" si="9"/>
        <v>0</v>
      </c>
      <c r="W104" s="624">
        <v>35.097999999999999</v>
      </c>
      <c r="X104" s="618">
        <v>27.606999999999999</v>
      </c>
      <c r="Y104" s="624">
        <f t="shared" si="10"/>
        <v>4.384999999999998</v>
      </c>
      <c r="Z104" s="618">
        <f t="shared" si="11"/>
        <v>-1.0030000000000001</v>
      </c>
      <c r="AA104" s="624">
        <v>-2.1999999999999999E-2</v>
      </c>
      <c r="AB104" s="618">
        <v>-1.0999999999999999E-2</v>
      </c>
      <c r="AC104" s="624">
        <f t="shared" si="12"/>
        <v>-1.6999999999999998E-2</v>
      </c>
      <c r="AD104" s="618">
        <f t="shared" si="15"/>
        <v>-4.9999999999999992E-3</v>
      </c>
      <c r="AE104" s="624">
        <v>601.47</v>
      </c>
      <c r="AF104" s="618">
        <v>638.702</v>
      </c>
      <c r="AG104" s="624">
        <f t="shared" si="13"/>
        <v>292.17200000000003</v>
      </c>
      <c r="AH104" s="618">
        <f t="shared" si="14"/>
        <v>302.40899999999999</v>
      </c>
      <c r="AJ104" s="168" t="s">
        <v>439</v>
      </c>
      <c r="AK104" s="191">
        <v>0</v>
      </c>
      <c r="AL104" s="624">
        <v>0</v>
      </c>
      <c r="AM104" s="618">
        <v>0</v>
      </c>
      <c r="AN104" s="624">
        <v>0</v>
      </c>
      <c r="AO104" s="618">
        <v>0</v>
      </c>
      <c r="AP104" s="624">
        <v>-3.2480000000000002</v>
      </c>
      <c r="AQ104" s="618">
        <v>11.387</v>
      </c>
      <c r="AR104" s="624">
        <v>-9.2620000000000005</v>
      </c>
      <c r="AS104" s="618">
        <v>-13.564</v>
      </c>
      <c r="AT104" s="624">
        <v>115.47</v>
      </c>
      <c r="AU104" s="618">
        <v>116.881</v>
      </c>
      <c r="AV104" s="624">
        <v>-233.23100000000002</v>
      </c>
      <c r="AW104" s="618">
        <v>-239.75300000000001</v>
      </c>
      <c r="AX104" s="624">
        <v>166.36799999999999</v>
      </c>
      <c r="AY104" s="618">
        <v>179.42099999999999</v>
      </c>
      <c r="AZ104" s="624">
        <v>11.387</v>
      </c>
      <c r="BA104" s="618">
        <v>-375.83800000000002</v>
      </c>
      <c r="BB104" s="624">
        <v>0</v>
      </c>
      <c r="BC104" s="618">
        <v>0</v>
      </c>
      <c r="BD104" s="624">
        <v>0</v>
      </c>
      <c r="BE104" s="618">
        <v>6.0000000000000001E-3</v>
      </c>
      <c r="BF104" s="624">
        <v>30.713000000000001</v>
      </c>
      <c r="BG104" s="618">
        <v>28.61</v>
      </c>
      <c r="BH104" s="624">
        <v>-14.39</v>
      </c>
      <c r="BI104" s="618">
        <v>-52.308000000000007</v>
      </c>
      <c r="BJ104" s="624">
        <v>-5.0000000000000001E-3</v>
      </c>
      <c r="BK104" s="618">
        <v>-6.0000000000000001E-3</v>
      </c>
      <c r="BL104" s="624">
        <v>2.4E-2</v>
      </c>
      <c r="BM104" s="618">
        <v>6.0000000000000001E-3</v>
      </c>
      <c r="BN104" s="624">
        <v>309.298</v>
      </c>
      <c r="BO104" s="618">
        <v>336.29300000000001</v>
      </c>
      <c r="BP104" s="624">
        <v>-752.50299999999993</v>
      </c>
      <c r="BQ104" s="618">
        <v>-681.45100000000002</v>
      </c>
    </row>
    <row r="105" spans="1:69">
      <c r="E105" s="742"/>
      <c r="F105" s="742"/>
      <c r="I105" s="742"/>
      <c r="J105" s="742"/>
      <c r="M105" s="742"/>
      <c r="N105" s="742"/>
      <c r="Q105" s="742"/>
      <c r="R105" s="742"/>
      <c r="S105" s="179"/>
      <c r="T105" s="179"/>
      <c r="U105" s="742"/>
      <c r="V105" s="742"/>
      <c r="W105" s="179"/>
      <c r="X105" s="179"/>
      <c r="Y105" s="742"/>
      <c r="Z105" s="742"/>
      <c r="AA105" s="179"/>
      <c r="AB105" s="179"/>
      <c r="AC105" s="742"/>
      <c r="AD105" s="742"/>
      <c r="AE105" s="179"/>
      <c r="AF105" s="179"/>
      <c r="AG105" s="742"/>
      <c r="AH105" s="742"/>
      <c r="AI105" s="179"/>
      <c r="AJ105" s="179"/>
      <c r="AK105" s="179"/>
      <c r="AL105" s="179"/>
      <c r="AM105" s="179"/>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c r="BI105" s="179"/>
      <c r="BJ105" s="179"/>
      <c r="BK105" s="179"/>
      <c r="BL105" s="179"/>
      <c r="BM105" s="179"/>
      <c r="BN105" s="179"/>
      <c r="BO105" s="179"/>
      <c r="BP105" s="179"/>
      <c r="BQ105" s="179"/>
    </row>
    <row r="106" spans="1:69" s="154" customFormat="1">
      <c r="A106" s="168" t="s">
        <v>440</v>
      </c>
      <c r="B106" s="191"/>
      <c r="C106" s="624">
        <v>0</v>
      </c>
      <c r="D106" s="618">
        <v>0</v>
      </c>
      <c r="E106" s="624">
        <f t="shared" si="0"/>
        <v>0</v>
      </c>
      <c r="F106" s="618">
        <f t="shared" si="1"/>
        <v>0</v>
      </c>
      <c r="G106" s="624">
        <v>-72.808999999999997</v>
      </c>
      <c r="H106" s="618">
        <v>-36.173000000000002</v>
      </c>
      <c r="I106" s="624">
        <f t="shared" si="2"/>
        <v>-22.933</v>
      </c>
      <c r="J106" s="618">
        <f t="shared" ref="J106:J115" si="16">H106-AH106</f>
        <v>46.467999999999989</v>
      </c>
      <c r="K106" s="624">
        <v>-35.154000000000003</v>
      </c>
      <c r="L106" s="618">
        <v>14.47</v>
      </c>
      <c r="M106" s="624">
        <f t="shared" si="4"/>
        <v>-19.004000000000005</v>
      </c>
      <c r="N106" s="618">
        <f t="shared" si="5"/>
        <v>15.705</v>
      </c>
      <c r="O106" s="624">
        <v>-61.607999999999997</v>
      </c>
      <c r="P106" s="618">
        <v>-42.91</v>
      </c>
      <c r="Q106" s="624">
        <f t="shared" si="6"/>
        <v>-28.009999999999998</v>
      </c>
      <c r="R106" s="618">
        <f t="shared" si="7"/>
        <v>-26.449999999999996</v>
      </c>
      <c r="S106" s="624">
        <v>0</v>
      </c>
      <c r="T106" s="618">
        <v>0</v>
      </c>
      <c r="U106" s="624">
        <f t="shared" si="8"/>
        <v>0</v>
      </c>
      <c r="V106" s="618">
        <f t="shared" si="9"/>
        <v>0</v>
      </c>
      <c r="W106" s="624">
        <v>-5.87</v>
      </c>
      <c r="X106" s="618">
        <v>-68.117999999999995</v>
      </c>
      <c r="Y106" s="624">
        <f t="shared" si="10"/>
        <v>-3.1750000000000003</v>
      </c>
      <c r="Z106" s="618">
        <f t="shared" si="11"/>
        <v>-65.744</v>
      </c>
      <c r="AA106" s="624">
        <v>0</v>
      </c>
      <c r="AB106" s="618">
        <v>0</v>
      </c>
      <c r="AC106" s="624">
        <f t="shared" si="12"/>
        <v>0</v>
      </c>
      <c r="AD106" s="618">
        <f t="shared" si="15"/>
        <v>0</v>
      </c>
      <c r="AE106" s="624">
        <v>-175.441</v>
      </c>
      <c r="AF106" s="618">
        <v>-132.73099999999999</v>
      </c>
      <c r="AG106" s="624">
        <f t="shared" si="13"/>
        <v>-73.122</v>
      </c>
      <c r="AH106" s="618">
        <f t="shared" si="14"/>
        <v>-82.640999999999991</v>
      </c>
      <c r="AJ106" s="168" t="s">
        <v>440</v>
      </c>
      <c r="AK106" s="191">
        <v>0</v>
      </c>
      <c r="AL106" s="624">
        <v>0</v>
      </c>
      <c r="AM106" s="618">
        <v>0</v>
      </c>
      <c r="AN106" s="624">
        <v>0</v>
      </c>
      <c r="AO106" s="618">
        <v>0</v>
      </c>
      <c r="AP106" s="624">
        <v>-49.875999999999998</v>
      </c>
      <c r="AQ106" s="618">
        <v>-30.021000000000001</v>
      </c>
      <c r="AR106" s="624">
        <v>-27.861999999999998</v>
      </c>
      <c r="AS106" s="618">
        <v>21.479999999999997</v>
      </c>
      <c r="AT106" s="624">
        <v>-16.149999999999999</v>
      </c>
      <c r="AU106" s="618">
        <v>-1.2350000000000001</v>
      </c>
      <c r="AV106" s="624">
        <v>-18.446999999999999</v>
      </c>
      <c r="AW106" s="618">
        <v>-29.305</v>
      </c>
      <c r="AX106" s="624">
        <v>-33.597999999999999</v>
      </c>
      <c r="AY106" s="618">
        <v>-16.46</v>
      </c>
      <c r="AZ106" s="624">
        <v>-30.021000000000001</v>
      </c>
      <c r="BA106" s="618">
        <v>39.121000000000002</v>
      </c>
      <c r="BB106" s="624">
        <v>0</v>
      </c>
      <c r="BC106" s="618">
        <v>0</v>
      </c>
      <c r="BD106" s="624">
        <v>0</v>
      </c>
      <c r="BE106" s="618">
        <v>0.17799999999999999</v>
      </c>
      <c r="BF106" s="624">
        <v>-2.6949999999999998</v>
      </c>
      <c r="BG106" s="618">
        <v>-2.3740000000000001</v>
      </c>
      <c r="BH106" s="624">
        <v>68.908000000000001</v>
      </c>
      <c r="BI106" s="618">
        <v>-2.2850000000000001</v>
      </c>
      <c r="BJ106" s="624">
        <v>0</v>
      </c>
      <c r="BK106" s="618">
        <v>0</v>
      </c>
      <c r="BL106" s="624">
        <v>1E-3</v>
      </c>
      <c r="BM106" s="618">
        <v>0</v>
      </c>
      <c r="BN106" s="624">
        <v>-102.319</v>
      </c>
      <c r="BO106" s="618">
        <v>-50.09</v>
      </c>
      <c r="BP106" s="624">
        <v>54.303999999999988</v>
      </c>
      <c r="BQ106" s="618">
        <v>29.188999999999993</v>
      </c>
    </row>
    <row r="107" spans="1:69" s="154" customFormat="1">
      <c r="A107" s="168"/>
      <c r="B107" s="191" t="s">
        <v>441</v>
      </c>
      <c r="C107" s="624">
        <v>0</v>
      </c>
      <c r="D107" s="618">
        <v>0</v>
      </c>
      <c r="E107" s="624">
        <f t="shared" si="0"/>
        <v>0</v>
      </c>
      <c r="F107" s="618">
        <f t="shared" si="1"/>
        <v>0</v>
      </c>
      <c r="G107" s="624">
        <v>12.673999999999999</v>
      </c>
      <c r="H107" s="618">
        <v>23.132000000000001</v>
      </c>
      <c r="I107" s="624">
        <f t="shared" si="2"/>
        <v>5.4599999999999991</v>
      </c>
      <c r="J107" s="618">
        <f t="shared" si="16"/>
        <v>-5.046999999999997</v>
      </c>
      <c r="K107" s="624">
        <v>28.72</v>
      </c>
      <c r="L107" s="618">
        <v>21.545999999999999</v>
      </c>
      <c r="M107" s="624">
        <f t="shared" si="4"/>
        <v>15.406999999999998</v>
      </c>
      <c r="N107" s="618">
        <f t="shared" si="5"/>
        <v>15.501999999999999</v>
      </c>
      <c r="O107" s="624">
        <v>6.226</v>
      </c>
      <c r="P107" s="618">
        <v>4.7169999999999996</v>
      </c>
      <c r="Q107" s="624">
        <f t="shared" si="6"/>
        <v>4.1129999999999995</v>
      </c>
      <c r="R107" s="618">
        <f t="shared" si="7"/>
        <v>2.9589999999999996</v>
      </c>
      <c r="S107" s="624">
        <v>0</v>
      </c>
      <c r="T107" s="618">
        <v>0</v>
      </c>
      <c r="U107" s="624">
        <f t="shared" si="8"/>
        <v>0</v>
      </c>
      <c r="V107" s="618">
        <f t="shared" si="9"/>
        <v>0</v>
      </c>
      <c r="W107" s="624">
        <v>2.2530000000000001</v>
      </c>
      <c r="X107" s="618">
        <v>2.3820000000000001</v>
      </c>
      <c r="Y107" s="624">
        <f t="shared" si="10"/>
        <v>1.1130000000000002</v>
      </c>
      <c r="Z107" s="618">
        <f t="shared" si="11"/>
        <v>0.65100000000000002</v>
      </c>
      <c r="AA107" s="624">
        <v>-1.4999999999999999E-2</v>
      </c>
      <c r="AB107" s="618">
        <v>-2.1000000000000001E-2</v>
      </c>
      <c r="AC107" s="624">
        <f t="shared" si="12"/>
        <v>-8.0000000000000002E-3</v>
      </c>
      <c r="AD107" s="618">
        <f t="shared" si="15"/>
        <v>-1.1000000000000001E-2</v>
      </c>
      <c r="AE107" s="624">
        <v>49.857999999999997</v>
      </c>
      <c r="AF107" s="618">
        <v>51.756</v>
      </c>
      <c r="AG107" s="624">
        <f t="shared" si="13"/>
        <v>26.084999999999997</v>
      </c>
      <c r="AH107" s="618">
        <f t="shared" si="14"/>
        <v>28.178999999999998</v>
      </c>
      <c r="AJ107" s="168">
        <v>0</v>
      </c>
      <c r="AK107" s="191" t="s">
        <v>441</v>
      </c>
      <c r="AL107" s="624">
        <v>0</v>
      </c>
      <c r="AM107" s="618">
        <v>0</v>
      </c>
      <c r="AN107" s="624">
        <v>0</v>
      </c>
      <c r="AO107" s="618">
        <v>0</v>
      </c>
      <c r="AP107" s="624">
        <v>7.2140000000000004</v>
      </c>
      <c r="AQ107" s="618">
        <v>14.054</v>
      </c>
      <c r="AR107" s="624">
        <v>-19.795000000000002</v>
      </c>
      <c r="AS107" s="618">
        <v>-38.177</v>
      </c>
      <c r="AT107" s="624">
        <v>13.313000000000001</v>
      </c>
      <c r="AU107" s="618">
        <v>6.0439999999999996</v>
      </c>
      <c r="AV107" s="624">
        <v>-19.195999999999998</v>
      </c>
      <c r="AW107" s="618">
        <v>-15.788999999999998</v>
      </c>
      <c r="AX107" s="624">
        <v>2.113</v>
      </c>
      <c r="AY107" s="618">
        <v>1.758</v>
      </c>
      <c r="AZ107" s="624">
        <v>14.054</v>
      </c>
      <c r="BA107" s="618">
        <v>-5.9429999999999996</v>
      </c>
      <c r="BB107" s="624">
        <v>0</v>
      </c>
      <c r="BC107" s="618">
        <v>0</v>
      </c>
      <c r="BD107" s="624">
        <v>0</v>
      </c>
      <c r="BE107" s="618">
        <v>0</v>
      </c>
      <c r="BF107" s="624">
        <v>1.1399999999999999</v>
      </c>
      <c r="BG107" s="618">
        <v>1.7310000000000001</v>
      </c>
      <c r="BH107" s="624">
        <v>-1.9179999999999999</v>
      </c>
      <c r="BI107" s="618">
        <v>-1.6340000000000001</v>
      </c>
      <c r="BJ107" s="624">
        <v>-7.0000000000000001E-3</v>
      </c>
      <c r="BK107" s="618">
        <v>-0.01</v>
      </c>
      <c r="BL107" s="624">
        <v>2.5000000000000001E-2</v>
      </c>
      <c r="BM107" s="618">
        <v>-0.01</v>
      </c>
      <c r="BN107" s="624">
        <v>23.773</v>
      </c>
      <c r="BO107" s="618">
        <v>23.577000000000002</v>
      </c>
      <c r="BP107" s="624">
        <v>-49.323999999999998</v>
      </c>
      <c r="BQ107" s="618">
        <v>-61.552999999999997</v>
      </c>
    </row>
    <row r="108" spans="1:69">
      <c r="A108" s="174"/>
      <c r="B108" s="181" t="s">
        <v>372</v>
      </c>
      <c r="C108" s="615">
        <v>0</v>
      </c>
      <c r="D108" s="619">
        <v>0</v>
      </c>
      <c r="E108" s="615">
        <f t="shared" si="0"/>
        <v>0</v>
      </c>
      <c r="F108" s="619">
        <f t="shared" si="1"/>
        <v>0</v>
      </c>
      <c r="G108" s="615">
        <v>2.774</v>
      </c>
      <c r="H108" s="619">
        <v>8.1259999999999994</v>
      </c>
      <c r="I108" s="615">
        <f t="shared" si="2"/>
        <v>0.96399999999999997</v>
      </c>
      <c r="J108" s="619">
        <f t="shared" si="16"/>
        <v>-32.044000000000011</v>
      </c>
      <c r="K108" s="615">
        <v>28.06</v>
      </c>
      <c r="L108" s="619">
        <v>52.283999999999999</v>
      </c>
      <c r="M108" s="615">
        <f t="shared" si="4"/>
        <v>11.797999999999998</v>
      </c>
      <c r="N108" s="619">
        <f t="shared" si="5"/>
        <v>28.684999999999999</v>
      </c>
      <c r="O108" s="615">
        <v>8.7940000000000005</v>
      </c>
      <c r="P108" s="619">
        <v>17.119</v>
      </c>
      <c r="Q108" s="615">
        <f t="shared" si="6"/>
        <v>4.3430000000000009</v>
      </c>
      <c r="R108" s="619">
        <f t="shared" si="7"/>
        <v>9.9250000000000007</v>
      </c>
      <c r="S108" s="615">
        <v>0</v>
      </c>
      <c r="T108" s="619">
        <v>0</v>
      </c>
      <c r="U108" s="615">
        <f t="shared" si="8"/>
        <v>0</v>
      </c>
      <c r="V108" s="619">
        <f t="shared" si="9"/>
        <v>0</v>
      </c>
      <c r="W108" s="615">
        <v>0.09</v>
      </c>
      <c r="X108" s="619">
        <v>0.115</v>
      </c>
      <c r="Y108" s="615">
        <f t="shared" si="10"/>
        <v>5.5999999999999994E-2</v>
      </c>
      <c r="Z108" s="619">
        <f t="shared" si="11"/>
        <v>6.8000000000000005E-2</v>
      </c>
      <c r="AA108" s="615">
        <v>0</v>
      </c>
      <c r="AB108" s="619">
        <v>0</v>
      </c>
      <c r="AC108" s="615">
        <f t="shared" si="12"/>
        <v>0</v>
      </c>
      <c r="AD108" s="619">
        <f t="shared" si="15"/>
        <v>0</v>
      </c>
      <c r="AE108" s="615">
        <v>39.718000000000004</v>
      </c>
      <c r="AF108" s="619">
        <v>77.644000000000005</v>
      </c>
      <c r="AG108" s="615">
        <f t="shared" si="13"/>
        <v>17.161000000000005</v>
      </c>
      <c r="AH108" s="619">
        <f t="shared" si="14"/>
        <v>40.170000000000009</v>
      </c>
      <c r="AJ108" s="174">
        <v>0</v>
      </c>
      <c r="AK108" s="181" t="s">
        <v>372</v>
      </c>
      <c r="AL108" s="615">
        <v>0</v>
      </c>
      <c r="AM108" s="619">
        <v>0</v>
      </c>
      <c r="AN108" s="615">
        <v>0</v>
      </c>
      <c r="AO108" s="619">
        <v>0</v>
      </c>
      <c r="AP108" s="615">
        <v>1.81</v>
      </c>
      <c r="AQ108" s="619">
        <v>6.6340000000000003</v>
      </c>
      <c r="AR108" s="615">
        <v>-8.9009999999999998</v>
      </c>
      <c r="AS108" s="619">
        <v>-24.158999999999999</v>
      </c>
      <c r="AT108" s="615">
        <v>16.262</v>
      </c>
      <c r="AU108" s="619">
        <v>23.599</v>
      </c>
      <c r="AV108" s="615">
        <v>-49.741</v>
      </c>
      <c r="AW108" s="619">
        <v>-2.2429999999999986</v>
      </c>
      <c r="AX108" s="615">
        <v>4.4509999999999996</v>
      </c>
      <c r="AY108" s="619">
        <v>7.194</v>
      </c>
      <c r="AZ108" s="615">
        <v>6.6340000000000003</v>
      </c>
      <c r="BA108" s="619">
        <v>-4.3950000000000005</v>
      </c>
      <c r="BB108" s="615">
        <v>0</v>
      </c>
      <c r="BC108" s="619">
        <v>0</v>
      </c>
      <c r="BD108" s="615">
        <v>0</v>
      </c>
      <c r="BE108" s="619">
        <v>0</v>
      </c>
      <c r="BF108" s="615">
        <v>3.4000000000000002E-2</v>
      </c>
      <c r="BG108" s="619">
        <v>4.7E-2</v>
      </c>
      <c r="BH108" s="615">
        <v>-0.13200000000000001</v>
      </c>
      <c r="BI108" s="619">
        <v>-3.4000000000000002E-2</v>
      </c>
      <c r="BJ108" s="615">
        <v>0</v>
      </c>
      <c r="BK108" s="619">
        <v>0</v>
      </c>
      <c r="BL108" s="615">
        <v>0</v>
      </c>
      <c r="BM108" s="619">
        <v>0</v>
      </c>
      <c r="BN108" s="615">
        <v>22.556999999999999</v>
      </c>
      <c r="BO108" s="619">
        <v>37.473999999999997</v>
      </c>
      <c r="BP108" s="615">
        <v>-76.718000000000004</v>
      </c>
      <c r="BQ108" s="619">
        <v>-30.83100000000001</v>
      </c>
    </row>
    <row r="109" spans="1:69">
      <c r="A109" s="174"/>
      <c r="B109" s="181" t="s">
        <v>442</v>
      </c>
      <c r="C109" s="615">
        <v>0</v>
      </c>
      <c r="D109" s="619">
        <v>0</v>
      </c>
      <c r="E109" s="615">
        <f t="shared" si="0"/>
        <v>0</v>
      </c>
      <c r="F109" s="619">
        <f t="shared" si="1"/>
        <v>0</v>
      </c>
      <c r="G109" s="615">
        <v>9.9</v>
      </c>
      <c r="H109" s="619">
        <v>15.006</v>
      </c>
      <c r="I109" s="615">
        <f t="shared" si="2"/>
        <v>4.4960000000000004</v>
      </c>
      <c r="J109" s="619">
        <f t="shared" si="16"/>
        <v>26.997</v>
      </c>
      <c r="K109" s="615">
        <v>0.66</v>
      </c>
      <c r="L109" s="619">
        <v>-30.738</v>
      </c>
      <c r="M109" s="615">
        <f t="shared" si="4"/>
        <v>3.609</v>
      </c>
      <c r="N109" s="619">
        <f t="shared" si="5"/>
        <v>-13.183</v>
      </c>
      <c r="O109" s="615">
        <v>-2.5680000000000001</v>
      </c>
      <c r="P109" s="619">
        <v>-12.401999999999999</v>
      </c>
      <c r="Q109" s="615">
        <f t="shared" si="6"/>
        <v>-0.22999999999999998</v>
      </c>
      <c r="R109" s="619">
        <f t="shared" si="7"/>
        <v>-6.9659999999999993</v>
      </c>
      <c r="S109" s="615">
        <v>0</v>
      </c>
      <c r="T109" s="619">
        <v>0</v>
      </c>
      <c r="U109" s="615">
        <f t="shared" si="8"/>
        <v>0</v>
      </c>
      <c r="V109" s="619">
        <f t="shared" si="9"/>
        <v>0</v>
      </c>
      <c r="W109" s="615">
        <v>2.1629999999999998</v>
      </c>
      <c r="X109" s="619">
        <v>2.2669999999999999</v>
      </c>
      <c r="Y109" s="615">
        <f t="shared" si="10"/>
        <v>1.0569999999999997</v>
      </c>
      <c r="Z109" s="619">
        <f t="shared" si="11"/>
        <v>0.58299999999999996</v>
      </c>
      <c r="AA109" s="615">
        <v>-1.4999999999999999E-2</v>
      </c>
      <c r="AB109" s="619">
        <v>-2.1000000000000001E-2</v>
      </c>
      <c r="AC109" s="615">
        <f t="shared" si="12"/>
        <v>-8.0000000000000002E-3</v>
      </c>
      <c r="AD109" s="619">
        <f t="shared" si="15"/>
        <v>-1.1000000000000001E-2</v>
      </c>
      <c r="AE109" s="615">
        <v>10.14</v>
      </c>
      <c r="AF109" s="619">
        <v>-25.888000000000002</v>
      </c>
      <c r="AG109" s="615">
        <f t="shared" si="13"/>
        <v>8.9240000000000013</v>
      </c>
      <c r="AH109" s="619">
        <f t="shared" si="14"/>
        <v>-11.991000000000001</v>
      </c>
      <c r="AJ109" s="174">
        <v>0</v>
      </c>
      <c r="AK109" s="181" t="s">
        <v>442</v>
      </c>
      <c r="AL109" s="615">
        <v>0</v>
      </c>
      <c r="AM109" s="619">
        <v>0</v>
      </c>
      <c r="AN109" s="615">
        <v>0</v>
      </c>
      <c r="AO109" s="619">
        <v>0</v>
      </c>
      <c r="AP109" s="615">
        <v>5.4039999999999999</v>
      </c>
      <c r="AQ109" s="619">
        <v>7.42</v>
      </c>
      <c r="AR109" s="615">
        <v>-10.893999999999998</v>
      </c>
      <c r="AS109" s="619">
        <v>-14.017999999999999</v>
      </c>
      <c r="AT109" s="615">
        <v>-2.9489999999999998</v>
      </c>
      <c r="AU109" s="619">
        <v>-17.555</v>
      </c>
      <c r="AV109" s="615">
        <v>30.545000000000002</v>
      </c>
      <c r="AW109" s="619">
        <v>-13.545999999999999</v>
      </c>
      <c r="AX109" s="615">
        <v>-2.3380000000000001</v>
      </c>
      <c r="AY109" s="619">
        <v>-5.4359999999999999</v>
      </c>
      <c r="AZ109" s="615">
        <v>7.42</v>
      </c>
      <c r="BA109" s="619">
        <v>-1.548</v>
      </c>
      <c r="BB109" s="615">
        <v>0</v>
      </c>
      <c r="BC109" s="619">
        <v>0</v>
      </c>
      <c r="BD109" s="615">
        <v>0</v>
      </c>
      <c r="BE109" s="619">
        <v>0</v>
      </c>
      <c r="BF109" s="615">
        <v>1.1060000000000001</v>
      </c>
      <c r="BG109" s="619">
        <v>1.6839999999999999</v>
      </c>
      <c r="BH109" s="615">
        <v>-1.7859999999999998</v>
      </c>
      <c r="BI109" s="619">
        <v>-1.5999999999999999</v>
      </c>
      <c r="BJ109" s="615">
        <v>-7.0000000000000001E-3</v>
      </c>
      <c r="BK109" s="619">
        <v>-0.01</v>
      </c>
      <c r="BL109" s="615">
        <v>2.5000000000000001E-2</v>
      </c>
      <c r="BM109" s="619">
        <v>-0.01</v>
      </c>
      <c r="BN109" s="615">
        <v>1.216</v>
      </c>
      <c r="BO109" s="619">
        <v>-13.897</v>
      </c>
      <c r="BP109" s="615">
        <v>27.394000000000002</v>
      </c>
      <c r="BQ109" s="619">
        <v>-30.722000000000001</v>
      </c>
    </row>
    <row r="110" spans="1:69" s="154" customFormat="1">
      <c r="A110" s="168"/>
      <c r="B110" s="176" t="s">
        <v>443</v>
      </c>
      <c r="C110" s="624">
        <v>0</v>
      </c>
      <c r="D110" s="618">
        <v>0</v>
      </c>
      <c r="E110" s="624">
        <f t="shared" si="0"/>
        <v>0</v>
      </c>
      <c r="F110" s="618">
        <f t="shared" si="1"/>
        <v>0</v>
      </c>
      <c r="G110" s="624">
        <v>-2.8759999999999999</v>
      </c>
      <c r="H110" s="618">
        <v>-0.98</v>
      </c>
      <c r="I110" s="624">
        <f t="shared" si="2"/>
        <v>-2.7919999999999998</v>
      </c>
      <c r="J110" s="618">
        <f t="shared" si="16"/>
        <v>88.22</v>
      </c>
      <c r="K110" s="624">
        <v>-46.494999999999997</v>
      </c>
      <c r="L110" s="618">
        <v>-3.8180000000000001</v>
      </c>
      <c r="M110" s="624">
        <f t="shared" si="4"/>
        <v>-19.831999999999997</v>
      </c>
      <c r="N110" s="618">
        <f t="shared" si="5"/>
        <v>8.0150000000000006</v>
      </c>
      <c r="O110" s="624">
        <v>-64.525999999999996</v>
      </c>
      <c r="P110" s="618">
        <v>-49.921999999999997</v>
      </c>
      <c r="Q110" s="624">
        <f t="shared" si="6"/>
        <v>-29.791999999999994</v>
      </c>
      <c r="R110" s="618">
        <f t="shared" si="7"/>
        <v>-30.770999999999997</v>
      </c>
      <c r="S110" s="624">
        <v>0</v>
      </c>
      <c r="T110" s="618">
        <v>0</v>
      </c>
      <c r="U110" s="624">
        <f t="shared" si="8"/>
        <v>0</v>
      </c>
      <c r="V110" s="618">
        <f t="shared" si="9"/>
        <v>0</v>
      </c>
      <c r="W110" s="624">
        <v>-8.31</v>
      </c>
      <c r="X110" s="618">
        <v>-71.013000000000005</v>
      </c>
      <c r="Y110" s="624">
        <f t="shared" si="10"/>
        <v>-4.2930000000000001</v>
      </c>
      <c r="Z110" s="618">
        <f t="shared" si="11"/>
        <v>-66.582999999999998</v>
      </c>
      <c r="AA110" s="624">
        <v>1E-3</v>
      </c>
      <c r="AB110" s="618">
        <v>2.1000000000000001E-2</v>
      </c>
      <c r="AC110" s="624">
        <f t="shared" si="12"/>
        <v>1E-3</v>
      </c>
      <c r="AD110" s="618">
        <f t="shared" si="15"/>
        <v>1.1000000000000001E-2</v>
      </c>
      <c r="AE110" s="624">
        <v>-122.206</v>
      </c>
      <c r="AF110" s="618">
        <v>-125.712</v>
      </c>
      <c r="AG110" s="624">
        <f t="shared" si="13"/>
        <v>-56.707999999999998</v>
      </c>
      <c r="AH110" s="618">
        <f t="shared" si="14"/>
        <v>-89.2</v>
      </c>
      <c r="AJ110" s="168">
        <v>0</v>
      </c>
      <c r="AK110" s="176" t="s">
        <v>443</v>
      </c>
      <c r="AL110" s="624">
        <v>0</v>
      </c>
      <c r="AM110" s="618">
        <v>0</v>
      </c>
      <c r="AN110" s="624">
        <v>0</v>
      </c>
      <c r="AO110" s="618">
        <v>0</v>
      </c>
      <c r="AP110" s="624">
        <v>-8.4000000000000005E-2</v>
      </c>
      <c r="AQ110" s="618">
        <v>-1.1080000000000001</v>
      </c>
      <c r="AR110" s="624">
        <v>0.70200000000000007</v>
      </c>
      <c r="AS110" s="618">
        <v>4.4529999999999994</v>
      </c>
      <c r="AT110" s="624">
        <v>-26.663</v>
      </c>
      <c r="AU110" s="618">
        <v>-11.833</v>
      </c>
      <c r="AV110" s="624">
        <v>-13.27</v>
      </c>
      <c r="AW110" s="618">
        <v>-4.1770000000000005</v>
      </c>
      <c r="AX110" s="624">
        <v>-34.734000000000002</v>
      </c>
      <c r="AY110" s="618">
        <v>-19.151</v>
      </c>
      <c r="AZ110" s="624">
        <v>-1.1080000000000001</v>
      </c>
      <c r="BA110" s="618">
        <v>28.959</v>
      </c>
      <c r="BB110" s="624">
        <v>0</v>
      </c>
      <c r="BC110" s="618">
        <v>0</v>
      </c>
      <c r="BD110" s="624">
        <v>0</v>
      </c>
      <c r="BE110" s="618">
        <v>0.182</v>
      </c>
      <c r="BF110" s="624">
        <v>-4.0170000000000003</v>
      </c>
      <c r="BG110" s="618">
        <v>-4.43</v>
      </c>
      <c r="BH110" s="624">
        <v>71.418000000000006</v>
      </c>
      <c r="BI110" s="618">
        <v>0.93100000000000005</v>
      </c>
      <c r="BJ110" s="624">
        <v>0</v>
      </c>
      <c r="BK110" s="618">
        <v>0.01</v>
      </c>
      <c r="BL110" s="624">
        <v>-3.1E-2</v>
      </c>
      <c r="BM110" s="618">
        <v>0.01</v>
      </c>
      <c r="BN110" s="624">
        <v>-65.498000000000005</v>
      </c>
      <c r="BO110" s="618">
        <v>-36.512</v>
      </c>
      <c r="BP110" s="624">
        <v>102.246</v>
      </c>
      <c r="BQ110" s="618">
        <v>30.358000000000004</v>
      </c>
    </row>
    <row r="111" spans="1:69">
      <c r="A111" s="174"/>
      <c r="B111" s="181" t="s">
        <v>444</v>
      </c>
      <c r="C111" s="615">
        <v>0</v>
      </c>
      <c r="D111" s="619">
        <v>0</v>
      </c>
      <c r="E111" s="615">
        <f t="shared" ref="E111:E128" si="17">C111-AL111</f>
        <v>0</v>
      </c>
      <c r="F111" s="619">
        <f t="shared" ref="F111:F128" si="18">D111-AM111</f>
        <v>0</v>
      </c>
      <c r="G111" s="615">
        <v>-8.9999999999999993E-3</v>
      </c>
      <c r="H111" s="619">
        <v>0</v>
      </c>
      <c r="I111" s="615">
        <f t="shared" si="2"/>
        <v>-8.9999999999999993E-3</v>
      </c>
      <c r="J111" s="619">
        <f t="shared" si="16"/>
        <v>51.108000000000004</v>
      </c>
      <c r="K111" s="615">
        <v>-30.283000000000001</v>
      </c>
      <c r="L111" s="619">
        <v>-32.564999999999998</v>
      </c>
      <c r="M111" s="615">
        <f t="shared" si="4"/>
        <v>-14.345000000000001</v>
      </c>
      <c r="N111" s="619">
        <f t="shared" si="5"/>
        <v>-17.046999999999997</v>
      </c>
      <c r="O111" s="615">
        <v>-113.379</v>
      </c>
      <c r="P111" s="619">
        <v>-58.212000000000003</v>
      </c>
      <c r="Q111" s="615">
        <f t="shared" si="6"/>
        <v>-55.095000000000006</v>
      </c>
      <c r="R111" s="619">
        <f t="shared" si="7"/>
        <v>-34.061000000000007</v>
      </c>
      <c r="S111" s="615">
        <v>0</v>
      </c>
      <c r="T111" s="619">
        <v>0</v>
      </c>
      <c r="U111" s="615">
        <f t="shared" si="8"/>
        <v>0</v>
      </c>
      <c r="V111" s="619">
        <f t="shared" si="9"/>
        <v>0</v>
      </c>
      <c r="W111" s="615">
        <v>0</v>
      </c>
      <c r="X111" s="619">
        <v>0</v>
      </c>
      <c r="Y111" s="615">
        <f t="shared" si="10"/>
        <v>0</v>
      </c>
      <c r="Z111" s="619">
        <f t="shared" si="11"/>
        <v>0</v>
      </c>
      <c r="AA111" s="615">
        <v>0</v>
      </c>
      <c r="AB111" s="619">
        <v>0</v>
      </c>
      <c r="AC111" s="615">
        <f t="shared" si="12"/>
        <v>0</v>
      </c>
      <c r="AD111" s="619">
        <f t="shared" si="15"/>
        <v>0</v>
      </c>
      <c r="AE111" s="615">
        <v>-143.67099999999999</v>
      </c>
      <c r="AF111" s="619">
        <v>-90.777000000000001</v>
      </c>
      <c r="AG111" s="615">
        <f t="shared" si="13"/>
        <v>-69.448999999999998</v>
      </c>
      <c r="AH111" s="619">
        <f t="shared" si="14"/>
        <v>-51.108000000000004</v>
      </c>
      <c r="AJ111" s="174">
        <v>0</v>
      </c>
      <c r="AK111" s="181" t="s">
        <v>444</v>
      </c>
      <c r="AL111" s="615">
        <v>0</v>
      </c>
      <c r="AM111" s="619">
        <v>0</v>
      </c>
      <c r="AN111" s="615">
        <v>0</v>
      </c>
      <c r="AO111" s="619">
        <v>0</v>
      </c>
      <c r="AP111" s="615">
        <v>0</v>
      </c>
      <c r="AQ111" s="619">
        <v>0</v>
      </c>
      <c r="AR111" s="615">
        <v>0</v>
      </c>
      <c r="AS111" s="619">
        <v>0.189</v>
      </c>
      <c r="AT111" s="615">
        <v>-15.938000000000001</v>
      </c>
      <c r="AU111" s="619">
        <v>-15.518000000000001</v>
      </c>
      <c r="AV111" s="615">
        <v>30.103999999999999</v>
      </c>
      <c r="AW111" s="619">
        <v>23.116999999999997</v>
      </c>
      <c r="AX111" s="615">
        <v>-58.283999999999999</v>
      </c>
      <c r="AY111" s="619">
        <v>-24.151</v>
      </c>
      <c r="AZ111" s="615">
        <v>0</v>
      </c>
      <c r="BA111" s="619">
        <v>5.7310000000000016</v>
      </c>
      <c r="BB111" s="615">
        <v>0</v>
      </c>
      <c r="BC111" s="619">
        <v>0</v>
      </c>
      <c r="BD111" s="615">
        <v>0</v>
      </c>
      <c r="BE111" s="619">
        <v>0</v>
      </c>
      <c r="BF111" s="615">
        <v>0</v>
      </c>
      <c r="BG111" s="619">
        <v>0</v>
      </c>
      <c r="BH111" s="615">
        <v>0</v>
      </c>
      <c r="BI111" s="619">
        <v>0</v>
      </c>
      <c r="BJ111" s="615">
        <v>0</v>
      </c>
      <c r="BK111" s="619">
        <v>0</v>
      </c>
      <c r="BL111" s="615">
        <v>0</v>
      </c>
      <c r="BM111" s="619">
        <v>0</v>
      </c>
      <c r="BN111" s="615">
        <v>-74.221999999999994</v>
      </c>
      <c r="BO111" s="619">
        <v>-39.668999999999997</v>
      </c>
      <c r="BP111" s="615">
        <v>71.441999999999993</v>
      </c>
      <c r="BQ111" s="619">
        <v>29.037000000000006</v>
      </c>
    </row>
    <row r="112" spans="1:69">
      <c r="A112" s="174"/>
      <c r="B112" s="181" t="s">
        <v>445</v>
      </c>
      <c r="C112" s="615">
        <v>0</v>
      </c>
      <c r="D112" s="619">
        <v>0</v>
      </c>
      <c r="E112" s="615">
        <f t="shared" si="17"/>
        <v>0</v>
      </c>
      <c r="F112" s="619">
        <f t="shared" si="18"/>
        <v>0</v>
      </c>
      <c r="G112" s="615">
        <v>0</v>
      </c>
      <c r="H112" s="619">
        <v>0</v>
      </c>
      <c r="I112" s="615">
        <f t="shared" si="2"/>
        <v>0</v>
      </c>
      <c r="J112" s="619">
        <f t="shared" si="16"/>
        <v>22.922999999999998</v>
      </c>
      <c r="K112" s="615">
        <v>-6.2240000000000002</v>
      </c>
      <c r="L112" s="619">
        <v>-7.75</v>
      </c>
      <c r="M112" s="615">
        <f t="shared" si="4"/>
        <v>-2.278</v>
      </c>
      <c r="N112" s="619">
        <f t="shared" si="5"/>
        <v>-3.2489999999999997</v>
      </c>
      <c r="O112" s="615">
        <v>-27.576000000000001</v>
      </c>
      <c r="P112" s="619">
        <v>-40.734999999999999</v>
      </c>
      <c r="Q112" s="615">
        <f t="shared" si="6"/>
        <v>-13.034000000000001</v>
      </c>
      <c r="R112" s="619">
        <f t="shared" si="7"/>
        <v>-19.673999999999999</v>
      </c>
      <c r="S112" s="615">
        <v>0</v>
      </c>
      <c r="T112" s="619">
        <v>0</v>
      </c>
      <c r="U112" s="615">
        <f t="shared" si="8"/>
        <v>0</v>
      </c>
      <c r="V112" s="619">
        <f t="shared" si="9"/>
        <v>0</v>
      </c>
      <c r="W112" s="615">
        <v>0</v>
      </c>
      <c r="X112" s="619">
        <v>0</v>
      </c>
      <c r="Y112" s="615">
        <f t="shared" si="10"/>
        <v>0</v>
      </c>
      <c r="Z112" s="619">
        <f t="shared" si="11"/>
        <v>0</v>
      </c>
      <c r="AA112" s="615">
        <v>0</v>
      </c>
      <c r="AB112" s="619">
        <v>0</v>
      </c>
      <c r="AC112" s="615">
        <f t="shared" si="12"/>
        <v>0</v>
      </c>
      <c r="AD112" s="619">
        <f t="shared" si="15"/>
        <v>0</v>
      </c>
      <c r="AE112" s="615">
        <v>-33.799999999999997</v>
      </c>
      <c r="AF112" s="619">
        <v>-48.484999999999999</v>
      </c>
      <c r="AG112" s="615">
        <f t="shared" si="13"/>
        <v>-15.311999999999998</v>
      </c>
      <c r="AH112" s="619">
        <f t="shared" si="14"/>
        <v>-22.922999999999998</v>
      </c>
      <c r="AJ112" s="174">
        <v>0</v>
      </c>
      <c r="AK112" s="181" t="s">
        <v>445</v>
      </c>
      <c r="AL112" s="615">
        <v>0</v>
      </c>
      <c r="AM112" s="619">
        <v>0</v>
      </c>
      <c r="AN112" s="615">
        <v>0</v>
      </c>
      <c r="AO112" s="619">
        <v>0</v>
      </c>
      <c r="AP112" s="615">
        <v>0</v>
      </c>
      <c r="AQ112" s="619">
        <v>0</v>
      </c>
      <c r="AR112" s="615">
        <v>0</v>
      </c>
      <c r="AS112" s="619">
        <v>0</v>
      </c>
      <c r="AT112" s="615">
        <v>-3.9460000000000002</v>
      </c>
      <c r="AU112" s="619">
        <v>-4.5010000000000003</v>
      </c>
      <c r="AV112" s="615">
        <v>5.8070000000000004</v>
      </c>
      <c r="AW112" s="619">
        <v>6.8329999999999993</v>
      </c>
      <c r="AX112" s="615">
        <v>-14.542</v>
      </c>
      <c r="AY112" s="619">
        <v>-21.061</v>
      </c>
      <c r="AZ112" s="615">
        <v>0</v>
      </c>
      <c r="BA112" s="619">
        <v>48.866000000000007</v>
      </c>
      <c r="BB112" s="615">
        <v>0</v>
      </c>
      <c r="BC112" s="619">
        <v>0</v>
      </c>
      <c r="BD112" s="615">
        <v>0</v>
      </c>
      <c r="BE112" s="619">
        <v>0</v>
      </c>
      <c r="BF112" s="615">
        <v>0</v>
      </c>
      <c r="BG112" s="619">
        <v>0</v>
      </c>
      <c r="BH112" s="615">
        <v>0</v>
      </c>
      <c r="BI112" s="619">
        <v>0</v>
      </c>
      <c r="BJ112" s="615">
        <v>0</v>
      </c>
      <c r="BK112" s="619">
        <v>0</v>
      </c>
      <c r="BL112" s="615">
        <v>0</v>
      </c>
      <c r="BM112" s="619">
        <v>0</v>
      </c>
      <c r="BN112" s="615">
        <v>-18.488</v>
      </c>
      <c r="BO112" s="619">
        <v>-25.562000000000001</v>
      </c>
      <c r="BP112" s="615">
        <v>52.503</v>
      </c>
      <c r="BQ112" s="619">
        <v>55.698999999999998</v>
      </c>
    </row>
    <row r="113" spans="1:69">
      <c r="A113" s="174"/>
      <c r="B113" s="181" t="s">
        <v>63</v>
      </c>
      <c r="C113" s="615">
        <v>0</v>
      </c>
      <c r="D113" s="619">
        <v>0</v>
      </c>
      <c r="E113" s="615">
        <f t="shared" si="17"/>
        <v>0</v>
      </c>
      <c r="F113" s="619">
        <f t="shared" si="18"/>
        <v>0</v>
      </c>
      <c r="G113" s="615">
        <v>-2.867</v>
      </c>
      <c r="H113" s="619">
        <v>-0.98</v>
      </c>
      <c r="I113" s="615">
        <f t="shared" si="2"/>
        <v>-2.7829999999999999</v>
      </c>
      <c r="J113" s="619">
        <f t="shared" si="16"/>
        <v>14.189</v>
      </c>
      <c r="K113" s="615">
        <v>-9.9879999999999995</v>
      </c>
      <c r="L113" s="619">
        <v>36.497</v>
      </c>
      <c r="M113" s="615">
        <f t="shared" si="4"/>
        <v>-3.2089999999999996</v>
      </c>
      <c r="N113" s="619">
        <f t="shared" si="5"/>
        <v>28.311</v>
      </c>
      <c r="O113" s="615">
        <v>76.429000000000002</v>
      </c>
      <c r="P113" s="619">
        <v>49.024999999999999</v>
      </c>
      <c r="Q113" s="615">
        <f t="shared" si="6"/>
        <v>38.337000000000003</v>
      </c>
      <c r="R113" s="619">
        <f t="shared" si="7"/>
        <v>22.963999999999999</v>
      </c>
      <c r="S113" s="615">
        <v>0</v>
      </c>
      <c r="T113" s="619">
        <v>0</v>
      </c>
      <c r="U113" s="615">
        <f t="shared" si="8"/>
        <v>0</v>
      </c>
      <c r="V113" s="619">
        <f t="shared" si="9"/>
        <v>0</v>
      </c>
      <c r="W113" s="615">
        <v>-8.31</v>
      </c>
      <c r="X113" s="619">
        <v>-71.013000000000005</v>
      </c>
      <c r="Y113" s="615">
        <f t="shared" si="10"/>
        <v>-4.2930000000000001</v>
      </c>
      <c r="Z113" s="619">
        <f t="shared" si="11"/>
        <v>-66.582999999999998</v>
      </c>
      <c r="AA113" s="615">
        <v>1E-3</v>
      </c>
      <c r="AB113" s="619">
        <v>2.1000000000000001E-2</v>
      </c>
      <c r="AC113" s="615">
        <f t="shared" si="12"/>
        <v>1E-3</v>
      </c>
      <c r="AD113" s="619">
        <f t="shared" si="15"/>
        <v>1.1000000000000001E-2</v>
      </c>
      <c r="AE113" s="615">
        <v>55.265000000000001</v>
      </c>
      <c r="AF113" s="619">
        <v>13.55</v>
      </c>
      <c r="AG113" s="615">
        <f t="shared" si="13"/>
        <v>28.053000000000001</v>
      </c>
      <c r="AH113" s="619">
        <f t="shared" si="14"/>
        <v>-15.169</v>
      </c>
      <c r="AJ113" s="174">
        <v>0</v>
      </c>
      <c r="AK113" s="181" t="s">
        <v>63</v>
      </c>
      <c r="AL113" s="615">
        <v>0</v>
      </c>
      <c r="AM113" s="619">
        <v>0</v>
      </c>
      <c r="AN113" s="615">
        <v>0</v>
      </c>
      <c r="AO113" s="619">
        <v>0</v>
      </c>
      <c r="AP113" s="615">
        <v>-8.4000000000000005E-2</v>
      </c>
      <c r="AQ113" s="619">
        <v>-1.1080000000000001</v>
      </c>
      <c r="AR113" s="615">
        <v>0.70200000000000007</v>
      </c>
      <c r="AS113" s="619">
        <v>4.2639999999999993</v>
      </c>
      <c r="AT113" s="615">
        <v>-6.7789999999999999</v>
      </c>
      <c r="AU113" s="619">
        <v>8.1859999999999999</v>
      </c>
      <c r="AV113" s="615">
        <v>-49.180999999999997</v>
      </c>
      <c r="AW113" s="619">
        <v>-34.127000000000002</v>
      </c>
      <c r="AX113" s="615">
        <v>38.091999999999999</v>
      </c>
      <c r="AY113" s="619">
        <v>26.061</v>
      </c>
      <c r="AZ113" s="615">
        <v>-1.1080000000000001</v>
      </c>
      <c r="BA113" s="619">
        <v>-25.637999999999998</v>
      </c>
      <c r="BB113" s="615">
        <v>0</v>
      </c>
      <c r="BC113" s="619">
        <v>0</v>
      </c>
      <c r="BD113" s="615">
        <v>0</v>
      </c>
      <c r="BE113" s="619">
        <v>0.182</v>
      </c>
      <c r="BF113" s="615">
        <v>-4.0170000000000003</v>
      </c>
      <c r="BG113" s="619">
        <v>-4.43</v>
      </c>
      <c r="BH113" s="615">
        <v>71.418000000000006</v>
      </c>
      <c r="BI113" s="619">
        <v>0.93100000000000005</v>
      </c>
      <c r="BJ113" s="615">
        <v>0</v>
      </c>
      <c r="BK113" s="619">
        <v>0.01</v>
      </c>
      <c r="BL113" s="615">
        <v>-3.1E-2</v>
      </c>
      <c r="BM113" s="619">
        <v>0.01</v>
      </c>
      <c r="BN113" s="615">
        <v>27.212</v>
      </c>
      <c r="BO113" s="619">
        <v>28.719000000000001</v>
      </c>
      <c r="BP113" s="615">
        <v>-21.699000000000002</v>
      </c>
      <c r="BQ113" s="619">
        <v>-54.377999999999993</v>
      </c>
    </row>
    <row r="114" spans="1:69">
      <c r="A114" s="174"/>
      <c r="B114" s="175" t="s">
        <v>446</v>
      </c>
      <c r="C114" s="615">
        <v>0</v>
      </c>
      <c r="D114" s="619">
        <v>0</v>
      </c>
      <c r="E114" s="615">
        <f t="shared" si="17"/>
        <v>0</v>
      </c>
      <c r="F114" s="619">
        <f t="shared" si="18"/>
        <v>0</v>
      </c>
      <c r="G114" s="615">
        <v>-96.063000000000002</v>
      </c>
      <c r="H114" s="619">
        <v>-111.14</v>
      </c>
      <c r="I114" s="615">
        <f t="shared" si="2"/>
        <v>-33.270000000000003</v>
      </c>
      <c r="J114" s="619">
        <f t="shared" si="16"/>
        <v>-72.119</v>
      </c>
      <c r="K114" s="615">
        <v>0</v>
      </c>
      <c r="L114" s="619">
        <v>0</v>
      </c>
      <c r="M114" s="615">
        <f t="shared" si="4"/>
        <v>0</v>
      </c>
      <c r="N114" s="619">
        <f t="shared" si="5"/>
        <v>0</v>
      </c>
      <c r="O114" s="615">
        <v>0</v>
      </c>
      <c r="P114" s="619">
        <v>0</v>
      </c>
      <c r="Q114" s="615">
        <f t="shared" si="6"/>
        <v>0</v>
      </c>
      <c r="R114" s="619">
        <f t="shared" si="7"/>
        <v>0</v>
      </c>
      <c r="S114" s="615">
        <v>0</v>
      </c>
      <c r="T114" s="619">
        <v>0</v>
      </c>
      <c r="U114" s="615">
        <f t="shared" si="8"/>
        <v>0</v>
      </c>
      <c r="V114" s="619">
        <f t="shared" si="9"/>
        <v>0</v>
      </c>
      <c r="W114" s="615">
        <v>0</v>
      </c>
      <c r="X114" s="619">
        <v>0</v>
      </c>
      <c r="Y114" s="615">
        <f t="shared" si="10"/>
        <v>0</v>
      </c>
      <c r="Z114" s="619">
        <f t="shared" si="11"/>
        <v>0</v>
      </c>
      <c r="AA114" s="615">
        <v>0</v>
      </c>
      <c r="AB114" s="619">
        <v>0</v>
      </c>
      <c r="AC114" s="615">
        <f t="shared" si="12"/>
        <v>0</v>
      </c>
      <c r="AD114" s="619">
        <f t="shared" si="15"/>
        <v>0</v>
      </c>
      <c r="AE114" s="615">
        <v>-96.063000000000002</v>
      </c>
      <c r="AF114" s="619">
        <v>-111.14</v>
      </c>
      <c r="AG114" s="615">
        <f t="shared" si="13"/>
        <v>-33.270000000000003</v>
      </c>
      <c r="AH114" s="619">
        <f t="shared" si="14"/>
        <v>-39.021000000000001</v>
      </c>
      <c r="AJ114" s="174">
        <v>0</v>
      </c>
      <c r="AK114" s="175" t="s">
        <v>446</v>
      </c>
      <c r="AL114" s="615">
        <v>0</v>
      </c>
      <c r="AM114" s="619">
        <v>0</v>
      </c>
      <c r="AN114" s="615">
        <v>0</v>
      </c>
      <c r="AO114" s="619">
        <v>0</v>
      </c>
      <c r="AP114" s="615">
        <v>-62.792999999999999</v>
      </c>
      <c r="AQ114" s="619">
        <v>-72.119</v>
      </c>
      <c r="AR114" s="615">
        <v>64.091000000000008</v>
      </c>
      <c r="AS114" s="619">
        <v>101.51300000000001</v>
      </c>
      <c r="AT114" s="615">
        <v>0</v>
      </c>
      <c r="AU114" s="619">
        <v>0</v>
      </c>
      <c r="AV114" s="615">
        <v>0</v>
      </c>
      <c r="AW114" s="619">
        <v>0</v>
      </c>
      <c r="AX114" s="615">
        <v>0</v>
      </c>
      <c r="AY114" s="619">
        <v>0</v>
      </c>
      <c r="AZ114" s="615">
        <v>-72.119</v>
      </c>
      <c r="BA114" s="619">
        <v>0</v>
      </c>
      <c r="BB114" s="615">
        <v>0</v>
      </c>
      <c r="BC114" s="619">
        <v>0</v>
      </c>
      <c r="BD114" s="615">
        <v>0</v>
      </c>
      <c r="BE114" s="619">
        <v>0</v>
      </c>
      <c r="BF114" s="615">
        <v>0</v>
      </c>
      <c r="BG114" s="619">
        <v>0</v>
      </c>
      <c r="BH114" s="615">
        <v>0</v>
      </c>
      <c r="BI114" s="619">
        <v>0</v>
      </c>
      <c r="BJ114" s="615">
        <v>0</v>
      </c>
      <c r="BK114" s="619">
        <v>0</v>
      </c>
      <c r="BL114" s="615">
        <v>0</v>
      </c>
      <c r="BM114" s="619">
        <v>0</v>
      </c>
      <c r="BN114" s="615">
        <v>-62.792999999999999</v>
      </c>
      <c r="BO114" s="619">
        <v>-72.119</v>
      </c>
      <c r="BP114" s="615">
        <v>64.091000000000008</v>
      </c>
      <c r="BQ114" s="619">
        <v>101.51300000000001</v>
      </c>
    </row>
    <row r="115" spans="1:69" s="154" customFormat="1">
      <c r="A115" s="168"/>
      <c r="B115" s="191" t="s">
        <v>447</v>
      </c>
      <c r="C115" s="624">
        <v>0</v>
      </c>
      <c r="D115" s="618">
        <v>0</v>
      </c>
      <c r="E115" s="624">
        <f t="shared" si="17"/>
        <v>0</v>
      </c>
      <c r="F115" s="618">
        <f t="shared" si="18"/>
        <v>0</v>
      </c>
      <c r="G115" s="624">
        <v>13.456</v>
      </c>
      <c r="H115" s="618">
        <v>52.814999999999998</v>
      </c>
      <c r="I115" s="624">
        <f t="shared" si="2"/>
        <v>7.6689999999999996</v>
      </c>
      <c r="J115" s="618">
        <f t="shared" si="16"/>
        <v>35.413999999999994</v>
      </c>
      <c r="K115" s="624">
        <v>-17.379000000000001</v>
      </c>
      <c r="L115" s="618">
        <v>-3.258</v>
      </c>
      <c r="M115" s="624">
        <f t="shared" si="4"/>
        <v>-14.579000000000001</v>
      </c>
      <c r="N115" s="618">
        <f t="shared" si="5"/>
        <v>-7.8120000000000003</v>
      </c>
      <c r="O115" s="624">
        <v>-3.3079999999999998</v>
      </c>
      <c r="P115" s="618">
        <v>2.2949999999999999</v>
      </c>
      <c r="Q115" s="624">
        <f t="shared" si="6"/>
        <v>-2.331</v>
      </c>
      <c r="R115" s="618">
        <f t="shared" si="7"/>
        <v>1.3619999999999999</v>
      </c>
      <c r="S115" s="624">
        <v>0</v>
      </c>
      <c r="T115" s="618">
        <v>0</v>
      </c>
      <c r="U115" s="624">
        <f t="shared" si="8"/>
        <v>0</v>
      </c>
      <c r="V115" s="618">
        <f t="shared" si="9"/>
        <v>0</v>
      </c>
      <c r="W115" s="624">
        <v>0.187</v>
      </c>
      <c r="X115" s="618">
        <v>0.51300000000000001</v>
      </c>
      <c r="Y115" s="624">
        <f t="shared" si="10"/>
        <v>5.0000000000000044E-3</v>
      </c>
      <c r="Z115" s="618">
        <f t="shared" si="11"/>
        <v>0.188</v>
      </c>
      <c r="AA115" s="624">
        <v>1.4E-2</v>
      </c>
      <c r="AB115" s="618">
        <v>0</v>
      </c>
      <c r="AC115" s="624">
        <f t="shared" si="12"/>
        <v>7.0000000000000001E-3</v>
      </c>
      <c r="AD115" s="618">
        <f t="shared" si="15"/>
        <v>0</v>
      </c>
      <c r="AE115" s="624">
        <v>-7.03</v>
      </c>
      <c r="AF115" s="618">
        <v>52.365000000000002</v>
      </c>
      <c r="AG115" s="624">
        <f t="shared" si="13"/>
        <v>-9.2289999999999992</v>
      </c>
      <c r="AH115" s="618">
        <f t="shared" si="14"/>
        <v>17.401000000000003</v>
      </c>
      <c r="AJ115" s="168">
        <v>0</v>
      </c>
      <c r="AK115" s="191" t="s">
        <v>447</v>
      </c>
      <c r="AL115" s="624">
        <v>0</v>
      </c>
      <c r="AM115" s="618">
        <v>0</v>
      </c>
      <c r="AN115" s="624">
        <v>0</v>
      </c>
      <c r="AO115" s="618">
        <v>0</v>
      </c>
      <c r="AP115" s="624">
        <v>5.7869999999999999</v>
      </c>
      <c r="AQ115" s="618">
        <v>29.152000000000001</v>
      </c>
      <c r="AR115" s="624">
        <v>-72.86</v>
      </c>
      <c r="AS115" s="618">
        <v>-46.308999999999997</v>
      </c>
      <c r="AT115" s="624">
        <v>-2.8</v>
      </c>
      <c r="AU115" s="618">
        <v>4.5540000000000003</v>
      </c>
      <c r="AV115" s="624">
        <v>14.018999999999998</v>
      </c>
      <c r="AW115" s="618">
        <v>-9.3390000000000004</v>
      </c>
      <c r="AX115" s="624">
        <v>-0.97699999999999998</v>
      </c>
      <c r="AY115" s="618">
        <v>0.93300000000000005</v>
      </c>
      <c r="AZ115" s="624">
        <v>29.152000000000001</v>
      </c>
      <c r="BA115" s="618">
        <v>16.105</v>
      </c>
      <c r="BB115" s="624">
        <v>0</v>
      </c>
      <c r="BC115" s="618">
        <v>0</v>
      </c>
      <c r="BD115" s="624">
        <v>0</v>
      </c>
      <c r="BE115" s="618">
        <v>-4.0000000000000001E-3</v>
      </c>
      <c r="BF115" s="624">
        <v>0.182</v>
      </c>
      <c r="BG115" s="618">
        <v>0.32500000000000001</v>
      </c>
      <c r="BH115" s="624">
        <v>-0.59200000000000008</v>
      </c>
      <c r="BI115" s="618">
        <v>-1.5820000000000001</v>
      </c>
      <c r="BJ115" s="624">
        <v>7.0000000000000001E-3</v>
      </c>
      <c r="BK115" s="618">
        <v>0</v>
      </c>
      <c r="BL115" s="624">
        <v>7.0000000000000001E-3</v>
      </c>
      <c r="BM115" s="618">
        <v>0</v>
      </c>
      <c r="BN115" s="624">
        <v>2.1989999999999998</v>
      </c>
      <c r="BO115" s="618">
        <v>34.963999999999999</v>
      </c>
      <c r="BP115" s="624">
        <v>-62.709000000000003</v>
      </c>
      <c r="BQ115" s="618">
        <v>-41.129000000000005</v>
      </c>
    </row>
    <row r="116" spans="1:69">
      <c r="E116" s="742"/>
      <c r="F116" s="742"/>
      <c r="I116" s="742"/>
      <c r="J116" s="742"/>
      <c r="M116" s="742"/>
      <c r="N116" s="742"/>
      <c r="Q116" s="742"/>
      <c r="R116" s="742"/>
      <c r="S116" s="179"/>
      <c r="T116" s="179"/>
      <c r="U116" s="742"/>
      <c r="V116" s="742"/>
      <c r="W116" s="179"/>
      <c r="X116" s="179"/>
      <c r="Y116" s="742"/>
      <c r="Z116" s="742"/>
      <c r="AA116" s="179"/>
      <c r="AB116" s="179"/>
      <c r="AC116" s="742"/>
      <c r="AD116" s="742"/>
      <c r="AE116" s="179"/>
      <c r="AF116" s="179"/>
      <c r="AG116" s="742"/>
      <c r="AH116" s="742"/>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c r="BE116" s="179"/>
      <c r="BF116" s="179"/>
      <c r="BG116" s="179"/>
      <c r="BH116" s="179"/>
      <c r="BI116" s="179"/>
      <c r="BJ116" s="179"/>
      <c r="BK116" s="179"/>
      <c r="BL116" s="179"/>
      <c r="BM116" s="179"/>
      <c r="BN116" s="179"/>
      <c r="BO116" s="179"/>
      <c r="BP116" s="179"/>
      <c r="BQ116" s="179"/>
    </row>
    <row r="117" spans="1:69" ht="25.5">
      <c r="A117" s="188"/>
      <c r="B117" s="175" t="s">
        <v>448</v>
      </c>
      <c r="C117" s="615">
        <v>0</v>
      </c>
      <c r="D117" s="619">
        <v>0</v>
      </c>
      <c r="E117" s="615">
        <f t="shared" si="17"/>
        <v>0</v>
      </c>
      <c r="F117" s="619">
        <f t="shared" si="18"/>
        <v>0</v>
      </c>
      <c r="G117" s="615">
        <v>0</v>
      </c>
      <c r="H117" s="619">
        <v>0</v>
      </c>
      <c r="I117" s="615">
        <f t="shared" si="2"/>
        <v>0</v>
      </c>
      <c r="J117" s="619">
        <f>H117-AH117</f>
        <v>0</v>
      </c>
      <c r="K117" s="615">
        <v>0</v>
      </c>
      <c r="L117" s="619">
        <v>0</v>
      </c>
      <c r="M117" s="615">
        <f t="shared" si="4"/>
        <v>0</v>
      </c>
      <c r="N117" s="619">
        <f t="shared" si="5"/>
        <v>0</v>
      </c>
      <c r="O117" s="615">
        <v>0</v>
      </c>
      <c r="P117" s="619">
        <v>0</v>
      </c>
      <c r="Q117" s="615">
        <f t="shared" si="6"/>
        <v>0</v>
      </c>
      <c r="R117" s="619">
        <f t="shared" si="7"/>
        <v>0</v>
      </c>
      <c r="S117" s="615">
        <v>0</v>
      </c>
      <c r="T117" s="619">
        <v>0</v>
      </c>
      <c r="U117" s="615">
        <f t="shared" si="8"/>
        <v>0</v>
      </c>
      <c r="V117" s="619">
        <f t="shared" si="9"/>
        <v>0</v>
      </c>
      <c r="W117" s="615">
        <v>0</v>
      </c>
      <c r="X117" s="619">
        <v>0</v>
      </c>
      <c r="Y117" s="615">
        <f t="shared" si="10"/>
        <v>0</v>
      </c>
      <c r="Z117" s="619">
        <f t="shared" si="11"/>
        <v>0</v>
      </c>
      <c r="AA117" s="615">
        <v>0</v>
      </c>
      <c r="AB117" s="619">
        <v>0</v>
      </c>
      <c r="AC117" s="615">
        <f t="shared" si="12"/>
        <v>0</v>
      </c>
      <c r="AD117" s="619">
        <f t="shared" si="15"/>
        <v>0</v>
      </c>
      <c r="AE117" s="615">
        <v>0</v>
      </c>
      <c r="AF117" s="619">
        <v>0</v>
      </c>
      <c r="AG117" s="615">
        <f t="shared" si="13"/>
        <v>0</v>
      </c>
      <c r="AH117" s="619">
        <f t="shared" si="14"/>
        <v>0</v>
      </c>
      <c r="AJ117" s="188">
        <v>0</v>
      </c>
      <c r="AK117" s="175" t="s">
        <v>448</v>
      </c>
      <c r="AL117" s="615">
        <v>0</v>
      </c>
      <c r="AM117" s="619">
        <v>0</v>
      </c>
      <c r="AN117" s="615">
        <v>0</v>
      </c>
      <c r="AO117" s="619">
        <v>0</v>
      </c>
      <c r="AP117" s="615">
        <v>0</v>
      </c>
      <c r="AQ117" s="619">
        <v>0</v>
      </c>
      <c r="AR117" s="615">
        <v>0.105</v>
      </c>
      <c r="AS117" s="619">
        <v>-0.97199999999999998</v>
      </c>
      <c r="AT117" s="615">
        <v>0</v>
      </c>
      <c r="AU117" s="619">
        <v>0</v>
      </c>
      <c r="AV117" s="615">
        <v>0</v>
      </c>
      <c r="AW117" s="619">
        <v>0</v>
      </c>
      <c r="AX117" s="615">
        <v>0</v>
      </c>
      <c r="AY117" s="619">
        <v>0</v>
      </c>
      <c r="AZ117" s="615">
        <v>0</v>
      </c>
      <c r="BA117" s="619">
        <v>0</v>
      </c>
      <c r="BB117" s="615">
        <v>0</v>
      </c>
      <c r="BC117" s="619">
        <v>0</v>
      </c>
      <c r="BD117" s="615">
        <v>0</v>
      </c>
      <c r="BE117" s="619">
        <v>0</v>
      </c>
      <c r="BF117" s="615">
        <v>0</v>
      </c>
      <c r="BG117" s="619">
        <v>0</v>
      </c>
      <c r="BH117" s="615">
        <v>0</v>
      </c>
      <c r="BI117" s="619">
        <v>0</v>
      </c>
      <c r="BJ117" s="615">
        <v>0</v>
      </c>
      <c r="BK117" s="619">
        <v>0</v>
      </c>
      <c r="BL117" s="615">
        <v>0</v>
      </c>
      <c r="BM117" s="619">
        <v>0</v>
      </c>
      <c r="BN117" s="615">
        <v>0</v>
      </c>
      <c r="BO117" s="619">
        <v>0</v>
      </c>
      <c r="BP117" s="615">
        <v>0.105</v>
      </c>
      <c r="BQ117" s="619">
        <v>-0.97199999999999998</v>
      </c>
    </row>
    <row r="118" spans="1:69">
      <c r="A118" s="168"/>
      <c r="B118" s="191" t="s">
        <v>449</v>
      </c>
      <c r="C118" s="615">
        <v>0</v>
      </c>
      <c r="D118" s="618">
        <v>0</v>
      </c>
      <c r="E118" s="615">
        <f t="shared" si="17"/>
        <v>0</v>
      </c>
      <c r="F118" s="618">
        <f t="shared" si="18"/>
        <v>0</v>
      </c>
      <c r="G118" s="615">
        <v>0</v>
      </c>
      <c r="H118" s="618">
        <v>-287.86599999999999</v>
      </c>
      <c r="I118" s="615">
        <f t="shared" si="2"/>
        <v>0</v>
      </c>
      <c r="J118" s="618">
        <f>H118-AH118</f>
        <v>-94.333999999999975</v>
      </c>
      <c r="K118" s="615">
        <v>0</v>
      </c>
      <c r="L118" s="618">
        <v>109.07899999999999</v>
      </c>
      <c r="M118" s="615">
        <f t="shared" si="4"/>
        <v>0</v>
      </c>
      <c r="N118" s="618">
        <f t="shared" si="5"/>
        <v>6.1829999999999927</v>
      </c>
      <c r="O118" s="615">
        <v>0</v>
      </c>
      <c r="P118" s="618">
        <v>0</v>
      </c>
      <c r="Q118" s="615">
        <f t="shared" si="6"/>
        <v>0</v>
      </c>
      <c r="R118" s="618">
        <f t="shared" si="7"/>
        <v>0</v>
      </c>
      <c r="S118" s="615">
        <v>0</v>
      </c>
      <c r="T118" s="618">
        <v>0</v>
      </c>
      <c r="U118" s="615">
        <f t="shared" si="8"/>
        <v>0</v>
      </c>
      <c r="V118" s="618">
        <f t="shared" si="9"/>
        <v>0</v>
      </c>
      <c r="W118" s="615">
        <v>3.4000000000000002E-2</v>
      </c>
      <c r="X118" s="618">
        <v>1.0999999999999999E-2</v>
      </c>
      <c r="Y118" s="615">
        <f t="shared" si="10"/>
        <v>3.4000000000000002E-2</v>
      </c>
      <c r="Z118" s="618">
        <f t="shared" si="11"/>
        <v>8.9999999999999993E-3</v>
      </c>
      <c r="AA118" s="615">
        <v>0</v>
      </c>
      <c r="AB118" s="618">
        <v>0</v>
      </c>
      <c r="AC118" s="615">
        <f t="shared" si="12"/>
        <v>0</v>
      </c>
      <c r="AD118" s="618">
        <f t="shared" si="15"/>
        <v>0</v>
      </c>
      <c r="AE118" s="615">
        <v>3.4000000000000002E-2</v>
      </c>
      <c r="AF118" s="618">
        <v>-178.77600000000001</v>
      </c>
      <c r="AG118" s="615">
        <f t="shared" si="13"/>
        <v>3.4000000000000002E-2</v>
      </c>
      <c r="AH118" s="618">
        <f t="shared" si="14"/>
        <v>-193.53200000000001</v>
      </c>
      <c r="AJ118" s="168">
        <v>0</v>
      </c>
      <c r="AK118" s="191" t="s">
        <v>449</v>
      </c>
      <c r="AL118" s="615">
        <v>0</v>
      </c>
      <c r="AM118" s="618">
        <v>0</v>
      </c>
      <c r="AN118" s="615">
        <v>0</v>
      </c>
      <c r="AO118" s="618">
        <v>0</v>
      </c>
      <c r="AP118" s="615">
        <v>0</v>
      </c>
      <c r="AQ118" s="618">
        <v>-88.141999999999996</v>
      </c>
      <c r="AR118" s="615">
        <v>286.17399999999998</v>
      </c>
      <c r="AS118" s="618">
        <v>-88.164999999999992</v>
      </c>
      <c r="AT118" s="615">
        <v>0</v>
      </c>
      <c r="AU118" s="618">
        <v>102.896</v>
      </c>
      <c r="AV118" s="615">
        <v>-106.702</v>
      </c>
      <c r="AW118" s="618">
        <v>102.879</v>
      </c>
      <c r="AX118" s="615">
        <v>0</v>
      </c>
      <c r="AY118" s="618">
        <v>0</v>
      </c>
      <c r="AZ118" s="615">
        <v>-88.141999999999996</v>
      </c>
      <c r="BA118" s="618">
        <v>-2.1000000000000001E-2</v>
      </c>
      <c r="BB118" s="615">
        <v>0</v>
      </c>
      <c r="BC118" s="618">
        <v>0</v>
      </c>
      <c r="BD118" s="615">
        <v>0</v>
      </c>
      <c r="BE118" s="618">
        <v>0</v>
      </c>
      <c r="BF118" s="615">
        <v>0</v>
      </c>
      <c r="BG118" s="618">
        <v>2E-3</v>
      </c>
      <c r="BH118" s="615">
        <v>-1.0999999999999999E-2</v>
      </c>
      <c r="BI118" s="618">
        <v>-1.9000000000000003E-2</v>
      </c>
      <c r="BJ118" s="615">
        <v>0</v>
      </c>
      <c r="BK118" s="618">
        <v>0</v>
      </c>
      <c r="BL118" s="615">
        <v>0</v>
      </c>
      <c r="BM118" s="618">
        <v>0</v>
      </c>
      <c r="BN118" s="615">
        <v>0</v>
      </c>
      <c r="BO118" s="618">
        <v>14.756</v>
      </c>
      <c r="BP118" s="615">
        <v>179.30500000000001</v>
      </c>
      <c r="BQ118" s="618">
        <v>14.673999999999999</v>
      </c>
    </row>
    <row r="119" spans="1:69">
      <c r="A119" s="168"/>
      <c r="B119" s="181" t="s">
        <v>450</v>
      </c>
      <c r="C119" s="615">
        <v>0</v>
      </c>
      <c r="D119" s="619">
        <v>0</v>
      </c>
      <c r="E119" s="615">
        <f t="shared" si="17"/>
        <v>0</v>
      </c>
      <c r="F119" s="619">
        <f t="shared" si="18"/>
        <v>0</v>
      </c>
      <c r="G119" s="615">
        <v>0</v>
      </c>
      <c r="H119" s="619">
        <v>-280.584</v>
      </c>
      <c r="I119" s="615">
        <f t="shared" si="2"/>
        <v>0</v>
      </c>
      <c r="J119" s="619">
        <f>H119-AH119</f>
        <v>-88.156000000000006</v>
      </c>
      <c r="K119" s="615">
        <v>0</v>
      </c>
      <c r="L119" s="619">
        <v>0</v>
      </c>
      <c r="M119" s="615">
        <f t="shared" si="4"/>
        <v>0</v>
      </c>
      <c r="N119" s="619">
        <f t="shared" si="5"/>
        <v>0</v>
      </c>
      <c r="O119" s="615">
        <v>0</v>
      </c>
      <c r="P119" s="619">
        <v>0</v>
      </c>
      <c r="Q119" s="615">
        <f t="shared" si="6"/>
        <v>0</v>
      </c>
      <c r="R119" s="619">
        <f t="shared" si="7"/>
        <v>0</v>
      </c>
      <c r="S119" s="615">
        <v>0</v>
      </c>
      <c r="T119" s="619">
        <v>0</v>
      </c>
      <c r="U119" s="615">
        <f t="shared" si="8"/>
        <v>0</v>
      </c>
      <c r="V119" s="619">
        <f t="shared" si="9"/>
        <v>0</v>
      </c>
      <c r="W119" s="615">
        <v>0</v>
      </c>
      <c r="X119" s="619">
        <v>0</v>
      </c>
      <c r="Y119" s="615">
        <f t="shared" si="10"/>
        <v>0</v>
      </c>
      <c r="Z119" s="619">
        <f t="shared" si="11"/>
        <v>0</v>
      </c>
      <c r="AA119" s="615">
        <v>0</v>
      </c>
      <c r="AB119" s="619">
        <v>0</v>
      </c>
      <c r="AC119" s="615">
        <f t="shared" si="12"/>
        <v>0</v>
      </c>
      <c r="AD119" s="619">
        <f t="shared" si="15"/>
        <v>0</v>
      </c>
      <c r="AE119" s="615">
        <v>0</v>
      </c>
      <c r="AF119" s="619">
        <v>-280.584</v>
      </c>
      <c r="AG119" s="615">
        <f t="shared" si="13"/>
        <v>0</v>
      </c>
      <c r="AH119" s="619">
        <f t="shared" si="14"/>
        <v>-192.428</v>
      </c>
      <c r="AJ119" s="168">
        <v>0</v>
      </c>
      <c r="AK119" s="181" t="s">
        <v>450</v>
      </c>
      <c r="AL119" s="615">
        <v>0</v>
      </c>
      <c r="AM119" s="619">
        <v>0</v>
      </c>
      <c r="AN119" s="615">
        <v>0</v>
      </c>
      <c r="AO119" s="619">
        <v>0</v>
      </c>
      <c r="AP119" s="615">
        <v>0</v>
      </c>
      <c r="AQ119" s="619">
        <v>-88.156000000000006</v>
      </c>
      <c r="AR119" s="615">
        <v>280.83300000000003</v>
      </c>
      <c r="AS119" s="619">
        <v>-88.179000000000002</v>
      </c>
      <c r="AT119" s="615">
        <v>0</v>
      </c>
      <c r="AU119" s="619">
        <v>0</v>
      </c>
      <c r="AV119" s="615">
        <v>0</v>
      </c>
      <c r="AW119" s="619">
        <v>0</v>
      </c>
      <c r="AX119" s="615">
        <v>0</v>
      </c>
      <c r="AY119" s="619">
        <v>0</v>
      </c>
      <c r="AZ119" s="615">
        <v>-88.156000000000006</v>
      </c>
      <c r="BA119" s="619">
        <v>0</v>
      </c>
      <c r="BB119" s="615">
        <v>0</v>
      </c>
      <c r="BC119" s="619">
        <v>0</v>
      </c>
      <c r="BD119" s="615">
        <v>0</v>
      </c>
      <c r="BE119" s="619">
        <v>0</v>
      </c>
      <c r="BF119" s="615">
        <v>0</v>
      </c>
      <c r="BG119" s="619">
        <v>0</v>
      </c>
      <c r="BH119" s="615">
        <v>0</v>
      </c>
      <c r="BI119" s="619">
        <v>0</v>
      </c>
      <c r="BJ119" s="615">
        <v>0</v>
      </c>
      <c r="BK119" s="619">
        <v>0</v>
      </c>
      <c r="BL119" s="615">
        <v>0</v>
      </c>
      <c r="BM119" s="619">
        <v>0</v>
      </c>
      <c r="BN119" s="615">
        <v>0</v>
      </c>
      <c r="BO119" s="619">
        <v>-88.156000000000006</v>
      </c>
      <c r="BP119" s="615">
        <v>280.83300000000003</v>
      </c>
      <c r="BQ119" s="619">
        <v>-88.179000000000002</v>
      </c>
    </row>
    <row r="120" spans="1:69">
      <c r="A120" s="168"/>
      <c r="B120" s="181" t="s">
        <v>451</v>
      </c>
      <c r="C120" s="615">
        <v>0</v>
      </c>
      <c r="D120" s="619">
        <v>0</v>
      </c>
      <c r="E120" s="615">
        <f t="shared" si="17"/>
        <v>0</v>
      </c>
      <c r="F120" s="619">
        <f t="shared" si="18"/>
        <v>0</v>
      </c>
      <c r="G120" s="615">
        <v>0</v>
      </c>
      <c r="H120" s="619">
        <v>-7.282</v>
      </c>
      <c r="I120" s="615">
        <f t="shared" si="2"/>
        <v>0</v>
      </c>
      <c r="J120" s="619">
        <f>H120-AH120</f>
        <v>-6.1780000000000008</v>
      </c>
      <c r="K120" s="615">
        <v>0</v>
      </c>
      <c r="L120" s="619">
        <v>109.07899999999999</v>
      </c>
      <c r="M120" s="615">
        <f t="shared" si="4"/>
        <v>0</v>
      </c>
      <c r="N120" s="619">
        <f t="shared" si="5"/>
        <v>6.1829999999999927</v>
      </c>
      <c r="O120" s="615">
        <v>0</v>
      </c>
      <c r="P120" s="619">
        <v>0</v>
      </c>
      <c r="Q120" s="615">
        <f t="shared" si="6"/>
        <v>0</v>
      </c>
      <c r="R120" s="619">
        <f t="shared" si="7"/>
        <v>0</v>
      </c>
      <c r="S120" s="615">
        <v>0</v>
      </c>
      <c r="T120" s="619">
        <v>0</v>
      </c>
      <c r="U120" s="615">
        <f t="shared" si="8"/>
        <v>0</v>
      </c>
      <c r="V120" s="619">
        <f t="shared" si="9"/>
        <v>0</v>
      </c>
      <c r="W120" s="615">
        <v>3.4000000000000002E-2</v>
      </c>
      <c r="X120" s="619">
        <v>1.0999999999999999E-2</v>
      </c>
      <c r="Y120" s="615">
        <f t="shared" si="10"/>
        <v>3.4000000000000002E-2</v>
      </c>
      <c r="Z120" s="619">
        <f t="shared" si="11"/>
        <v>8.9999999999999993E-3</v>
      </c>
      <c r="AA120" s="615">
        <v>0</v>
      </c>
      <c r="AB120" s="619">
        <v>0</v>
      </c>
      <c r="AC120" s="615">
        <f t="shared" si="12"/>
        <v>0</v>
      </c>
      <c r="AD120" s="619">
        <f t="shared" si="15"/>
        <v>0</v>
      </c>
      <c r="AE120" s="615">
        <v>3.4000000000000002E-2</v>
      </c>
      <c r="AF120" s="619">
        <v>101.80800000000001</v>
      </c>
      <c r="AG120" s="615">
        <f t="shared" si="13"/>
        <v>3.4000000000000002E-2</v>
      </c>
      <c r="AH120" s="619">
        <f t="shared" si="14"/>
        <v>-1.1039999999999992</v>
      </c>
      <c r="AJ120" s="168">
        <v>0</v>
      </c>
      <c r="AK120" s="181" t="s">
        <v>451</v>
      </c>
      <c r="AL120" s="615">
        <v>0</v>
      </c>
      <c r="AM120" s="619">
        <v>0</v>
      </c>
      <c r="AN120" s="615">
        <v>0</v>
      </c>
      <c r="AO120" s="619">
        <v>0</v>
      </c>
      <c r="AP120" s="615">
        <v>0</v>
      </c>
      <c r="AQ120" s="619">
        <v>1.4E-2</v>
      </c>
      <c r="AR120" s="615">
        <v>5.3410000000000002</v>
      </c>
      <c r="AS120" s="619">
        <v>1.4E-2</v>
      </c>
      <c r="AT120" s="615">
        <v>0</v>
      </c>
      <c r="AU120" s="619">
        <v>102.896</v>
      </c>
      <c r="AV120" s="615">
        <v>-106.702</v>
      </c>
      <c r="AW120" s="619">
        <v>102.879</v>
      </c>
      <c r="AX120" s="615">
        <v>0</v>
      </c>
      <c r="AY120" s="619">
        <v>0</v>
      </c>
      <c r="AZ120" s="615">
        <v>1.4E-2</v>
      </c>
      <c r="BA120" s="619">
        <v>-2.1000000000000001E-2</v>
      </c>
      <c r="BB120" s="615">
        <v>0</v>
      </c>
      <c r="BC120" s="619">
        <v>0</v>
      </c>
      <c r="BD120" s="615">
        <v>0</v>
      </c>
      <c r="BE120" s="619">
        <v>0</v>
      </c>
      <c r="BF120" s="615">
        <v>0</v>
      </c>
      <c r="BG120" s="619">
        <v>2E-3</v>
      </c>
      <c r="BH120" s="615">
        <v>-1.0999999999999999E-2</v>
      </c>
      <c r="BI120" s="619">
        <v>-1.9000000000000003E-2</v>
      </c>
      <c r="BJ120" s="615">
        <v>0</v>
      </c>
      <c r="BK120" s="619">
        <v>0</v>
      </c>
      <c r="BL120" s="615">
        <v>0</v>
      </c>
      <c r="BM120" s="619">
        <v>0</v>
      </c>
      <c r="BN120" s="615">
        <v>0</v>
      </c>
      <c r="BO120" s="619">
        <v>102.91200000000001</v>
      </c>
      <c r="BP120" s="615">
        <v>-101.52800000000001</v>
      </c>
      <c r="BQ120" s="619">
        <v>102.85300000000001</v>
      </c>
    </row>
    <row r="121" spans="1:69">
      <c r="E121" s="742"/>
      <c r="F121" s="742"/>
      <c r="I121" s="742"/>
      <c r="J121" s="742"/>
      <c r="M121" s="742"/>
      <c r="N121" s="742"/>
      <c r="Q121" s="742"/>
      <c r="R121" s="742"/>
      <c r="S121" s="179"/>
      <c r="T121" s="179"/>
      <c r="U121" s="742"/>
      <c r="V121" s="742"/>
      <c r="W121" s="179"/>
      <c r="X121" s="179"/>
      <c r="Y121" s="742"/>
      <c r="Z121" s="742"/>
      <c r="AA121" s="179"/>
      <c r="AB121" s="179"/>
      <c r="AC121" s="742"/>
      <c r="AD121" s="742"/>
      <c r="AE121" s="179"/>
      <c r="AF121" s="179"/>
      <c r="AG121" s="742"/>
      <c r="AH121" s="742"/>
      <c r="AI121" s="179"/>
      <c r="AJ121" s="179"/>
      <c r="AK121" s="179"/>
      <c r="AL121" s="179"/>
      <c r="AM121" s="179"/>
      <c r="AN121" s="179"/>
      <c r="AO121" s="179"/>
      <c r="AP121" s="179"/>
      <c r="AQ121" s="179"/>
      <c r="AR121" s="179"/>
      <c r="AS121" s="179"/>
      <c r="AT121" s="179"/>
      <c r="AU121" s="179"/>
      <c r="AV121" s="179"/>
      <c r="AW121" s="179"/>
      <c r="AX121" s="179"/>
      <c r="AY121" s="179"/>
      <c r="AZ121" s="179"/>
      <c r="BA121" s="179"/>
      <c r="BB121" s="179"/>
      <c r="BC121" s="179"/>
      <c r="BD121" s="179"/>
      <c r="BE121" s="179"/>
      <c r="BF121" s="179"/>
      <c r="BG121" s="179"/>
      <c r="BH121" s="179"/>
      <c r="BI121" s="179"/>
      <c r="BJ121" s="179"/>
      <c r="BK121" s="179"/>
      <c r="BL121" s="179"/>
      <c r="BM121" s="179"/>
      <c r="BN121" s="179"/>
      <c r="BO121" s="179"/>
      <c r="BP121" s="179"/>
      <c r="BQ121" s="179"/>
    </row>
    <row r="122" spans="1:69" s="154" customFormat="1">
      <c r="A122" s="168" t="s">
        <v>468</v>
      </c>
      <c r="B122" s="191"/>
      <c r="C122" s="624">
        <v>0</v>
      </c>
      <c r="D122" s="618">
        <v>0</v>
      </c>
      <c r="E122" s="624">
        <f t="shared" si="17"/>
        <v>0</v>
      </c>
      <c r="F122" s="618">
        <f t="shared" si="18"/>
        <v>0</v>
      </c>
      <c r="G122" s="624">
        <v>-67.375</v>
      </c>
      <c r="H122" s="618">
        <v>-319.23399999999998</v>
      </c>
      <c r="I122" s="624">
        <f t="shared" si="2"/>
        <v>-14.250999999999998</v>
      </c>
      <c r="J122" s="618">
        <f>H122-AH122</f>
        <v>-345.46999999999997</v>
      </c>
      <c r="K122" s="624">
        <v>206.678</v>
      </c>
      <c r="L122" s="618">
        <v>356.17099999999999</v>
      </c>
      <c r="M122" s="624">
        <f t="shared" si="4"/>
        <v>107.358</v>
      </c>
      <c r="N122" s="618">
        <f t="shared" si="5"/>
        <v>137.62899999999999</v>
      </c>
      <c r="O122" s="624">
        <v>257.52</v>
      </c>
      <c r="P122" s="618">
        <v>330.76900000000001</v>
      </c>
      <c r="Q122" s="624">
        <f t="shared" si="6"/>
        <v>124.74999999999997</v>
      </c>
      <c r="R122" s="618">
        <f t="shared" si="7"/>
        <v>167.80799999999999</v>
      </c>
      <c r="S122" s="624">
        <v>0</v>
      </c>
      <c r="T122" s="618">
        <v>0</v>
      </c>
      <c r="U122" s="624">
        <f t="shared" si="8"/>
        <v>0</v>
      </c>
      <c r="V122" s="618">
        <f t="shared" si="9"/>
        <v>0</v>
      </c>
      <c r="W122" s="624">
        <v>29.262</v>
      </c>
      <c r="X122" s="618">
        <v>-40.5</v>
      </c>
      <c r="Y122" s="624">
        <f t="shared" si="10"/>
        <v>1.2439999999999998</v>
      </c>
      <c r="Z122" s="618">
        <f t="shared" si="11"/>
        <v>-66.738</v>
      </c>
      <c r="AA122" s="624">
        <v>-2.1999999999999999E-2</v>
      </c>
      <c r="AB122" s="618">
        <v>-1.0999999999999999E-2</v>
      </c>
      <c r="AC122" s="624">
        <f t="shared" si="12"/>
        <v>-1.6999999999999998E-2</v>
      </c>
      <c r="AD122" s="618">
        <f t="shared" si="15"/>
        <v>-4.9999999999999992E-3</v>
      </c>
      <c r="AE122" s="624">
        <v>426.06299999999999</v>
      </c>
      <c r="AF122" s="618">
        <v>327.19499999999999</v>
      </c>
      <c r="AG122" s="624">
        <f t="shared" si="13"/>
        <v>219.08399999999997</v>
      </c>
      <c r="AH122" s="618">
        <f t="shared" si="14"/>
        <v>26.23599999999999</v>
      </c>
      <c r="AJ122" s="168" t="s">
        <v>468</v>
      </c>
      <c r="AK122" s="191">
        <v>0</v>
      </c>
      <c r="AL122" s="624">
        <v>0</v>
      </c>
      <c r="AM122" s="618">
        <v>0</v>
      </c>
      <c r="AN122" s="624">
        <v>0</v>
      </c>
      <c r="AO122" s="618">
        <v>0</v>
      </c>
      <c r="AP122" s="624">
        <v>-53.124000000000002</v>
      </c>
      <c r="AQ122" s="618">
        <v>-106.776</v>
      </c>
      <c r="AR122" s="624">
        <v>249.155</v>
      </c>
      <c r="AS122" s="618">
        <v>-81.221000000000004</v>
      </c>
      <c r="AT122" s="624">
        <v>99.32</v>
      </c>
      <c r="AU122" s="618">
        <v>218.542</v>
      </c>
      <c r="AV122" s="624">
        <v>-358.38</v>
      </c>
      <c r="AW122" s="618">
        <v>-166.179</v>
      </c>
      <c r="AX122" s="624">
        <v>132.77000000000001</v>
      </c>
      <c r="AY122" s="618">
        <v>162.96100000000001</v>
      </c>
      <c r="AZ122" s="624">
        <v>-106.776</v>
      </c>
      <c r="BA122" s="618">
        <v>-336.738</v>
      </c>
      <c r="BB122" s="624">
        <v>0</v>
      </c>
      <c r="BC122" s="618">
        <v>0</v>
      </c>
      <c r="BD122" s="624">
        <v>0</v>
      </c>
      <c r="BE122" s="618">
        <v>0.184</v>
      </c>
      <c r="BF122" s="624">
        <v>28.018000000000001</v>
      </c>
      <c r="BG122" s="618">
        <v>26.238</v>
      </c>
      <c r="BH122" s="624">
        <v>54.507000000000005</v>
      </c>
      <c r="BI122" s="618">
        <v>-54.611999999999995</v>
      </c>
      <c r="BJ122" s="624">
        <v>-5.0000000000000001E-3</v>
      </c>
      <c r="BK122" s="618">
        <v>-6.0000000000000001E-3</v>
      </c>
      <c r="BL122" s="624">
        <v>2.4999999999999998E-2</v>
      </c>
      <c r="BM122" s="618">
        <v>6.0000000000000001E-3</v>
      </c>
      <c r="BN122" s="624">
        <v>206.97900000000001</v>
      </c>
      <c r="BO122" s="618">
        <v>300.959</v>
      </c>
      <c r="BP122" s="624">
        <v>-518.78899999999999</v>
      </c>
      <c r="BQ122" s="618">
        <v>-638.55999999999995</v>
      </c>
    </row>
    <row r="123" spans="1:69">
      <c r="E123" s="742"/>
      <c r="F123" s="742"/>
      <c r="I123" s="742"/>
      <c r="J123" s="742"/>
      <c r="M123" s="742"/>
      <c r="N123" s="742"/>
      <c r="Q123" s="742"/>
      <c r="R123" s="742"/>
      <c r="S123" s="179"/>
      <c r="T123" s="179"/>
      <c r="U123" s="742"/>
      <c r="V123" s="742"/>
      <c r="W123" s="179"/>
      <c r="X123" s="179"/>
      <c r="Y123" s="742"/>
      <c r="Z123" s="742"/>
      <c r="AA123" s="179"/>
      <c r="AB123" s="179"/>
      <c r="AC123" s="742"/>
      <c r="AD123" s="742"/>
      <c r="AE123" s="179"/>
      <c r="AF123" s="179"/>
      <c r="AG123" s="742"/>
      <c r="AH123" s="742"/>
      <c r="AI123" s="179"/>
      <c r="AJ123" s="179"/>
      <c r="AK123" s="179"/>
      <c r="AL123" s="179"/>
      <c r="AM123" s="179"/>
      <c r="AN123" s="179"/>
      <c r="AO123" s="179"/>
      <c r="AP123" s="179"/>
      <c r="AQ123" s="179"/>
      <c r="AR123" s="179"/>
      <c r="AS123" s="179"/>
      <c r="AT123" s="179"/>
      <c r="AU123" s="179"/>
      <c r="AV123" s="179"/>
      <c r="AW123" s="179"/>
      <c r="AX123" s="179"/>
      <c r="AY123" s="179"/>
      <c r="AZ123" s="179"/>
      <c r="BA123" s="179"/>
      <c r="BB123" s="179"/>
      <c r="BC123" s="179"/>
      <c r="BD123" s="179"/>
      <c r="BE123" s="179"/>
      <c r="BF123" s="179"/>
      <c r="BG123" s="179"/>
      <c r="BH123" s="179"/>
      <c r="BI123" s="179"/>
      <c r="BJ123" s="179"/>
      <c r="BK123" s="179"/>
      <c r="BL123" s="179"/>
      <c r="BM123" s="179"/>
      <c r="BN123" s="179"/>
      <c r="BO123" s="179"/>
      <c r="BP123" s="179"/>
      <c r="BQ123" s="179"/>
    </row>
    <row r="124" spans="1:69">
      <c r="A124" s="174"/>
      <c r="B124" s="175" t="s">
        <v>453</v>
      </c>
      <c r="C124" s="615">
        <v>0</v>
      </c>
      <c r="D124" s="619">
        <v>0</v>
      </c>
      <c r="E124" s="615">
        <f t="shared" si="17"/>
        <v>0</v>
      </c>
      <c r="F124" s="619">
        <f t="shared" si="18"/>
        <v>0</v>
      </c>
      <c r="G124" s="615">
        <v>16.885000000000002</v>
      </c>
      <c r="H124" s="619">
        <v>-1.5609999999999999</v>
      </c>
      <c r="I124" s="615">
        <f t="shared" si="2"/>
        <v>9.9700000000000024</v>
      </c>
      <c r="J124" s="619">
        <f>H124-AH124</f>
        <v>91.043999999999983</v>
      </c>
      <c r="K124" s="615">
        <v>-54.911999999999999</v>
      </c>
      <c r="L124" s="619">
        <v>-94.977999999999994</v>
      </c>
      <c r="M124" s="615">
        <f t="shared" si="4"/>
        <v>-28.501999999999999</v>
      </c>
      <c r="N124" s="619">
        <f t="shared" si="5"/>
        <v>-30.515999999999991</v>
      </c>
      <c r="O124" s="615">
        <v>-77.73</v>
      </c>
      <c r="P124" s="619">
        <v>-125.325</v>
      </c>
      <c r="Q124" s="615">
        <f t="shared" si="6"/>
        <v>-34.255000000000003</v>
      </c>
      <c r="R124" s="619">
        <f t="shared" si="7"/>
        <v>-68.569999999999993</v>
      </c>
      <c r="S124" s="615">
        <v>0</v>
      </c>
      <c r="T124" s="619">
        <v>0</v>
      </c>
      <c r="U124" s="615">
        <f t="shared" si="8"/>
        <v>0</v>
      </c>
      <c r="V124" s="619">
        <f t="shared" si="9"/>
        <v>0</v>
      </c>
      <c r="W124" s="615">
        <v>-11.244999999999999</v>
      </c>
      <c r="X124" s="619">
        <v>-13.52</v>
      </c>
      <c r="Y124" s="615">
        <f t="shared" si="10"/>
        <v>-1.7050000000000001</v>
      </c>
      <c r="Z124" s="619">
        <f t="shared" si="11"/>
        <v>-2.6239999999999988</v>
      </c>
      <c r="AA124" s="615">
        <v>0</v>
      </c>
      <c r="AB124" s="619">
        <v>0</v>
      </c>
      <c r="AC124" s="615">
        <f t="shared" si="12"/>
        <v>0</v>
      </c>
      <c r="AD124" s="619">
        <f t="shared" si="15"/>
        <v>0</v>
      </c>
      <c r="AE124" s="615">
        <v>-127.002</v>
      </c>
      <c r="AF124" s="619">
        <v>-235.38399999999999</v>
      </c>
      <c r="AG124" s="615">
        <f t="shared" si="13"/>
        <v>-54.49199999999999</v>
      </c>
      <c r="AH124" s="619">
        <f t="shared" si="14"/>
        <v>-92.60499999999999</v>
      </c>
      <c r="AJ124" s="174">
        <v>0</v>
      </c>
      <c r="AK124" s="175" t="s">
        <v>453</v>
      </c>
      <c r="AL124" s="615">
        <v>0</v>
      </c>
      <c r="AM124" s="619">
        <v>0</v>
      </c>
      <c r="AN124" s="615">
        <v>0</v>
      </c>
      <c r="AO124" s="619">
        <v>0</v>
      </c>
      <c r="AP124" s="615">
        <v>6.915</v>
      </c>
      <c r="AQ124" s="619">
        <v>-10.666</v>
      </c>
      <c r="AR124" s="615">
        <v>7.758</v>
      </c>
      <c r="AS124" s="619">
        <v>-22.692</v>
      </c>
      <c r="AT124" s="615">
        <v>-26.41</v>
      </c>
      <c r="AU124" s="619">
        <v>-64.462000000000003</v>
      </c>
      <c r="AV124" s="615">
        <v>87.668999999999997</v>
      </c>
      <c r="AW124" s="619">
        <v>18.403999999999996</v>
      </c>
      <c r="AX124" s="615">
        <v>-43.475000000000001</v>
      </c>
      <c r="AY124" s="619">
        <v>-56.755000000000003</v>
      </c>
      <c r="AZ124" s="615">
        <v>-10.666</v>
      </c>
      <c r="BA124" s="619">
        <v>123.06</v>
      </c>
      <c r="BB124" s="615">
        <v>0</v>
      </c>
      <c r="BC124" s="619">
        <v>0</v>
      </c>
      <c r="BD124" s="615">
        <v>0</v>
      </c>
      <c r="BE124" s="619">
        <v>0</v>
      </c>
      <c r="BF124" s="615">
        <v>-9.5399999999999991</v>
      </c>
      <c r="BG124" s="619">
        <v>-10.896000000000001</v>
      </c>
      <c r="BH124" s="615">
        <v>6.0690000000000008</v>
      </c>
      <c r="BI124" s="619">
        <v>7.6069999999999993</v>
      </c>
      <c r="BJ124" s="615">
        <v>0</v>
      </c>
      <c r="BK124" s="619">
        <v>0</v>
      </c>
      <c r="BL124" s="615">
        <v>0</v>
      </c>
      <c r="BM124" s="619">
        <v>0</v>
      </c>
      <c r="BN124" s="615">
        <v>-72.510000000000005</v>
      </c>
      <c r="BO124" s="619">
        <v>-142.779</v>
      </c>
      <c r="BP124" s="615">
        <v>283.43</v>
      </c>
      <c r="BQ124" s="619">
        <v>126.37900000000002</v>
      </c>
    </row>
    <row r="125" spans="1:69">
      <c r="E125" s="742"/>
      <c r="F125" s="742"/>
      <c r="I125" s="742"/>
      <c r="J125" s="742"/>
      <c r="M125" s="742"/>
      <c r="N125" s="742"/>
      <c r="Q125" s="742"/>
      <c r="R125" s="742"/>
      <c r="S125" s="179"/>
      <c r="T125" s="179"/>
      <c r="U125" s="742"/>
      <c r="V125" s="742"/>
      <c r="W125" s="179"/>
      <c r="X125" s="179"/>
      <c r="Y125" s="742"/>
      <c r="Z125" s="742"/>
      <c r="AA125" s="179"/>
      <c r="AB125" s="179"/>
      <c r="AC125" s="742"/>
      <c r="AD125" s="742"/>
      <c r="AE125" s="179"/>
      <c r="AF125" s="179"/>
      <c r="AG125" s="742"/>
      <c r="AH125" s="742"/>
      <c r="AI125" s="179"/>
      <c r="AJ125" s="179"/>
      <c r="AK125" s="179"/>
      <c r="AL125" s="179"/>
      <c r="AM125" s="179"/>
      <c r="AN125" s="179"/>
      <c r="AO125" s="179"/>
      <c r="AP125" s="179"/>
      <c r="AQ125" s="179"/>
      <c r="AR125" s="179"/>
      <c r="AS125" s="179"/>
      <c r="AT125" s="179"/>
      <c r="AU125" s="179"/>
      <c r="AV125" s="179"/>
      <c r="AW125" s="179"/>
      <c r="AX125" s="179"/>
      <c r="AY125" s="179"/>
      <c r="AZ125" s="179"/>
      <c r="BA125" s="179"/>
      <c r="BB125" s="179"/>
      <c r="BC125" s="179"/>
      <c r="BD125" s="179"/>
      <c r="BE125" s="179"/>
      <c r="BF125" s="179"/>
      <c r="BG125" s="179"/>
      <c r="BH125" s="179"/>
      <c r="BI125" s="179"/>
      <c r="BJ125" s="179"/>
      <c r="BK125" s="179"/>
      <c r="BL125" s="179"/>
      <c r="BM125" s="179"/>
      <c r="BN125" s="179"/>
      <c r="BO125" s="179"/>
      <c r="BP125" s="179"/>
      <c r="BQ125" s="179"/>
    </row>
    <row r="126" spans="1:69" s="154" customFormat="1">
      <c r="A126" s="168" t="s">
        <v>454</v>
      </c>
      <c r="B126" s="191"/>
      <c r="C126" s="624">
        <v>0</v>
      </c>
      <c r="D126" s="618">
        <v>0</v>
      </c>
      <c r="E126" s="624">
        <f t="shared" si="17"/>
        <v>0</v>
      </c>
      <c r="F126" s="618">
        <f t="shared" si="18"/>
        <v>0</v>
      </c>
      <c r="G126" s="624">
        <v>-50.49</v>
      </c>
      <c r="H126" s="618">
        <v>-320.79500000000002</v>
      </c>
      <c r="I126" s="624">
        <f t="shared" si="2"/>
        <v>-4.2809999999999988</v>
      </c>
      <c r="J126" s="618">
        <f>H126-AH126</f>
        <v>-254.42600000000002</v>
      </c>
      <c r="K126" s="624">
        <v>151.76599999999999</v>
      </c>
      <c r="L126" s="618">
        <v>261.19299999999998</v>
      </c>
      <c r="M126" s="624">
        <f t="shared" si="4"/>
        <v>78.855999999999995</v>
      </c>
      <c r="N126" s="618">
        <f t="shared" si="5"/>
        <v>107.11299999999997</v>
      </c>
      <c r="O126" s="624">
        <v>179.79</v>
      </c>
      <c r="P126" s="618">
        <v>205.44399999999999</v>
      </c>
      <c r="Q126" s="624">
        <f t="shared" si="6"/>
        <v>90.49499999999999</v>
      </c>
      <c r="R126" s="618">
        <f t="shared" si="7"/>
        <v>99.237999999999985</v>
      </c>
      <c r="S126" s="624">
        <v>0</v>
      </c>
      <c r="T126" s="618">
        <v>0</v>
      </c>
      <c r="U126" s="624">
        <f t="shared" si="8"/>
        <v>0</v>
      </c>
      <c r="V126" s="618">
        <f t="shared" si="9"/>
        <v>0</v>
      </c>
      <c r="W126" s="624">
        <v>18.016999999999999</v>
      </c>
      <c r="X126" s="618">
        <v>-54.02</v>
      </c>
      <c r="Y126" s="624">
        <f t="shared" si="10"/>
        <v>-0.46100000000000207</v>
      </c>
      <c r="Z126" s="618">
        <f t="shared" si="11"/>
        <v>-69.362000000000009</v>
      </c>
      <c r="AA126" s="624">
        <v>-2.1999999999999999E-2</v>
      </c>
      <c r="AB126" s="618">
        <v>-1.0999999999999999E-2</v>
      </c>
      <c r="AC126" s="624">
        <f t="shared" si="12"/>
        <v>-1.6999999999999998E-2</v>
      </c>
      <c r="AD126" s="618">
        <f t="shared" si="15"/>
        <v>-4.9999999999999992E-3</v>
      </c>
      <c r="AE126" s="624">
        <v>299.06099999999998</v>
      </c>
      <c r="AF126" s="618">
        <v>91.811000000000007</v>
      </c>
      <c r="AG126" s="624">
        <f t="shared" si="13"/>
        <v>164.59199999999998</v>
      </c>
      <c r="AH126" s="618">
        <f t="shared" si="14"/>
        <v>-66.369</v>
      </c>
      <c r="AJ126" s="168" t="s">
        <v>454</v>
      </c>
      <c r="AK126" s="191">
        <v>0</v>
      </c>
      <c r="AL126" s="624">
        <v>0</v>
      </c>
      <c r="AM126" s="618">
        <v>0</v>
      </c>
      <c r="AN126" s="624">
        <v>0</v>
      </c>
      <c r="AO126" s="618">
        <v>0</v>
      </c>
      <c r="AP126" s="624">
        <v>-46.209000000000003</v>
      </c>
      <c r="AQ126" s="618">
        <v>-117.44199999999999</v>
      </c>
      <c r="AR126" s="624">
        <v>256.91300000000001</v>
      </c>
      <c r="AS126" s="618">
        <v>-103.913</v>
      </c>
      <c r="AT126" s="624">
        <v>72.91</v>
      </c>
      <c r="AU126" s="618">
        <v>154.08000000000001</v>
      </c>
      <c r="AV126" s="624">
        <v>-270.71100000000001</v>
      </c>
      <c r="AW126" s="618">
        <v>-147.77500000000001</v>
      </c>
      <c r="AX126" s="624">
        <v>89.295000000000002</v>
      </c>
      <c r="AY126" s="618">
        <v>106.206</v>
      </c>
      <c r="AZ126" s="624">
        <v>-117.44199999999999</v>
      </c>
      <c r="BA126" s="618">
        <v>-213.678</v>
      </c>
      <c r="BB126" s="624">
        <v>0</v>
      </c>
      <c r="BC126" s="618">
        <v>0</v>
      </c>
      <c r="BD126" s="624">
        <v>0</v>
      </c>
      <c r="BE126" s="618">
        <v>0.184</v>
      </c>
      <c r="BF126" s="624">
        <v>18.478000000000002</v>
      </c>
      <c r="BG126" s="618">
        <v>15.342000000000001</v>
      </c>
      <c r="BH126" s="624">
        <v>60.576000000000001</v>
      </c>
      <c r="BI126" s="618">
        <v>-47.005000000000003</v>
      </c>
      <c r="BJ126" s="624">
        <v>-5.0000000000000001E-3</v>
      </c>
      <c r="BK126" s="618">
        <v>-6.0000000000000001E-3</v>
      </c>
      <c r="BL126" s="624">
        <v>2.4999999999999998E-2</v>
      </c>
      <c r="BM126" s="618">
        <v>6.0000000000000001E-3</v>
      </c>
      <c r="BN126" s="624">
        <v>134.46899999999999</v>
      </c>
      <c r="BO126" s="618">
        <v>158.18</v>
      </c>
      <c r="BP126" s="624">
        <v>-235.35899999999998</v>
      </c>
      <c r="BQ126" s="618">
        <v>-512.18100000000004</v>
      </c>
    </row>
    <row r="127" spans="1:69">
      <c r="A127" s="174"/>
      <c r="B127" s="175" t="s">
        <v>455</v>
      </c>
      <c r="C127" s="615">
        <v>0</v>
      </c>
      <c r="D127" s="619">
        <v>0</v>
      </c>
      <c r="E127" s="615">
        <f t="shared" si="17"/>
        <v>0</v>
      </c>
      <c r="F127" s="619">
        <f t="shared" si="18"/>
        <v>0</v>
      </c>
      <c r="G127" s="615">
        <v>0</v>
      </c>
      <c r="H127" s="619">
        <v>0</v>
      </c>
      <c r="I127" s="615">
        <f t="shared" si="2"/>
        <v>0</v>
      </c>
      <c r="J127" s="619">
        <f>H127-AH127</f>
        <v>-82.013999999999996</v>
      </c>
      <c r="K127" s="615">
        <v>0</v>
      </c>
      <c r="L127" s="619">
        <v>0</v>
      </c>
      <c r="M127" s="615">
        <f t="shared" si="4"/>
        <v>0</v>
      </c>
      <c r="N127" s="619">
        <f t="shared" si="5"/>
        <v>0</v>
      </c>
      <c r="O127" s="615">
        <v>0</v>
      </c>
      <c r="P127" s="619">
        <v>0</v>
      </c>
      <c r="Q127" s="615">
        <f t="shared" si="6"/>
        <v>0</v>
      </c>
      <c r="R127" s="619">
        <f t="shared" si="7"/>
        <v>0</v>
      </c>
      <c r="S127" s="615">
        <v>80.713999999999999</v>
      </c>
      <c r="T127" s="619">
        <v>113.875</v>
      </c>
      <c r="U127" s="615">
        <f t="shared" si="8"/>
        <v>0.43299999999999272</v>
      </c>
      <c r="V127" s="619">
        <f t="shared" si="9"/>
        <v>82.009</v>
      </c>
      <c r="W127" s="615">
        <v>0</v>
      </c>
      <c r="X127" s="619">
        <v>0</v>
      </c>
      <c r="Y127" s="615">
        <f t="shared" si="10"/>
        <v>0</v>
      </c>
      <c r="Z127" s="619">
        <f t="shared" si="11"/>
        <v>0</v>
      </c>
      <c r="AA127" s="615">
        <v>-5.8000000000000003E-2</v>
      </c>
      <c r="AB127" s="619">
        <v>1.0999999999999999E-2</v>
      </c>
      <c r="AC127" s="615">
        <f t="shared" si="12"/>
        <v>-1.0000000000000009E-3</v>
      </c>
      <c r="AD127" s="619">
        <f t="shared" si="15"/>
        <v>4.9999999999999992E-3</v>
      </c>
      <c r="AE127" s="615">
        <v>80.656000000000006</v>
      </c>
      <c r="AF127" s="619">
        <v>113.886</v>
      </c>
      <c r="AG127" s="615">
        <f t="shared" si="13"/>
        <v>0.43200000000000216</v>
      </c>
      <c r="AH127" s="619">
        <f t="shared" si="14"/>
        <v>82.013999999999996</v>
      </c>
      <c r="AJ127" s="174">
        <v>0</v>
      </c>
      <c r="AK127" s="175" t="s">
        <v>455</v>
      </c>
      <c r="AL127" s="615">
        <v>0</v>
      </c>
      <c r="AM127" s="619">
        <v>0</v>
      </c>
      <c r="AN127" s="615">
        <v>0</v>
      </c>
      <c r="AO127" s="619">
        <v>0</v>
      </c>
      <c r="AP127" s="615">
        <v>0</v>
      </c>
      <c r="AQ127" s="619">
        <v>0</v>
      </c>
      <c r="AR127" s="615">
        <v>0</v>
      </c>
      <c r="AS127" s="619">
        <v>0</v>
      </c>
      <c r="AT127" s="615">
        <v>0</v>
      </c>
      <c r="AU127" s="619">
        <v>0</v>
      </c>
      <c r="AV127" s="615">
        <v>0</v>
      </c>
      <c r="AW127" s="619">
        <v>0</v>
      </c>
      <c r="AX127" s="615">
        <v>0</v>
      </c>
      <c r="AY127" s="619">
        <v>0</v>
      </c>
      <c r="AZ127" s="615">
        <v>0</v>
      </c>
      <c r="BA127" s="619">
        <v>0</v>
      </c>
      <c r="BB127" s="615">
        <v>80.281000000000006</v>
      </c>
      <c r="BC127" s="619">
        <v>31.866</v>
      </c>
      <c r="BD127" s="615">
        <v>-81.173000000000002</v>
      </c>
      <c r="BE127" s="619">
        <v>-142.065</v>
      </c>
      <c r="BF127" s="615">
        <v>0</v>
      </c>
      <c r="BG127" s="619">
        <v>0</v>
      </c>
      <c r="BH127" s="615">
        <v>0</v>
      </c>
      <c r="BI127" s="619">
        <v>0</v>
      </c>
      <c r="BJ127" s="615">
        <v>-5.7000000000000002E-2</v>
      </c>
      <c r="BK127" s="619">
        <v>6.0000000000000001E-3</v>
      </c>
      <c r="BL127" s="615">
        <v>-8.6999999999999994E-2</v>
      </c>
      <c r="BM127" s="619">
        <v>-6.0000000000000001E-3</v>
      </c>
      <c r="BN127" s="615">
        <v>80.224000000000004</v>
      </c>
      <c r="BO127" s="619">
        <v>31.872</v>
      </c>
      <c r="BP127" s="615">
        <v>-81.260000000000005</v>
      </c>
      <c r="BQ127" s="619">
        <v>-142.07100000000003</v>
      </c>
    </row>
    <row r="128" spans="1:69" s="154" customFormat="1">
      <c r="A128" s="182" t="s">
        <v>456</v>
      </c>
      <c r="B128" s="169"/>
      <c r="C128" s="624">
        <v>0</v>
      </c>
      <c r="D128" s="618">
        <v>0</v>
      </c>
      <c r="E128" s="624">
        <f t="shared" si="17"/>
        <v>0</v>
      </c>
      <c r="F128" s="618">
        <f t="shared" si="18"/>
        <v>0</v>
      </c>
      <c r="G128" s="624">
        <v>-50.49</v>
      </c>
      <c r="H128" s="618">
        <v>-320.79500000000002</v>
      </c>
      <c r="I128" s="624">
        <f t="shared" si="2"/>
        <v>-4.2809999999999988</v>
      </c>
      <c r="J128" s="618">
        <f>H128-AH128</f>
        <v>-336.44000000000005</v>
      </c>
      <c r="K128" s="624">
        <v>151.76599999999999</v>
      </c>
      <c r="L128" s="618">
        <v>261.19299999999998</v>
      </c>
      <c r="M128" s="624">
        <f t="shared" si="4"/>
        <v>78.855999999999995</v>
      </c>
      <c r="N128" s="618">
        <f t="shared" si="5"/>
        <v>107.11299999999997</v>
      </c>
      <c r="O128" s="624">
        <v>179.79</v>
      </c>
      <c r="P128" s="618">
        <v>205.44399999999999</v>
      </c>
      <c r="Q128" s="624">
        <f t="shared" si="6"/>
        <v>90.49499999999999</v>
      </c>
      <c r="R128" s="618">
        <f t="shared" si="7"/>
        <v>99.237999999999985</v>
      </c>
      <c r="S128" s="624">
        <v>80.713999999999999</v>
      </c>
      <c r="T128" s="618">
        <v>113.875</v>
      </c>
      <c r="U128" s="624">
        <f t="shared" si="8"/>
        <v>0.43299999999999272</v>
      </c>
      <c r="V128" s="618">
        <f t="shared" si="9"/>
        <v>82.009</v>
      </c>
      <c r="W128" s="624">
        <v>18.016999999999999</v>
      </c>
      <c r="X128" s="618">
        <v>-54.02</v>
      </c>
      <c r="Y128" s="624">
        <f t="shared" si="10"/>
        <v>-0.46100000000000207</v>
      </c>
      <c r="Z128" s="618">
        <f t="shared" si="11"/>
        <v>-69.362000000000009</v>
      </c>
      <c r="AA128" s="624">
        <v>-0.08</v>
      </c>
      <c r="AB128" s="618">
        <v>0</v>
      </c>
      <c r="AC128" s="624">
        <f t="shared" si="12"/>
        <v>-1.8000000000000002E-2</v>
      </c>
      <c r="AD128" s="618">
        <f t="shared" si="15"/>
        <v>0</v>
      </c>
      <c r="AE128" s="624">
        <v>379.71699999999998</v>
      </c>
      <c r="AF128" s="618">
        <v>205.697</v>
      </c>
      <c r="AG128" s="624">
        <f t="shared" si="13"/>
        <v>165.02399999999997</v>
      </c>
      <c r="AH128" s="618">
        <f t="shared" si="14"/>
        <v>15.64500000000001</v>
      </c>
      <c r="AJ128" s="182" t="s">
        <v>456</v>
      </c>
      <c r="AK128" s="169">
        <v>0</v>
      </c>
      <c r="AL128" s="624">
        <v>0</v>
      </c>
      <c r="AM128" s="618">
        <v>0</v>
      </c>
      <c r="AN128" s="624">
        <v>0</v>
      </c>
      <c r="AO128" s="618">
        <v>0</v>
      </c>
      <c r="AP128" s="624">
        <v>-46.209000000000003</v>
      </c>
      <c r="AQ128" s="618">
        <v>-117.44199999999999</v>
      </c>
      <c r="AR128" s="624">
        <v>256.91300000000001</v>
      </c>
      <c r="AS128" s="618">
        <v>-103.913</v>
      </c>
      <c r="AT128" s="624">
        <v>72.91</v>
      </c>
      <c r="AU128" s="618">
        <v>154.08000000000001</v>
      </c>
      <c r="AV128" s="624">
        <v>-270.71100000000001</v>
      </c>
      <c r="AW128" s="618">
        <v>-147.77500000000001</v>
      </c>
      <c r="AX128" s="624">
        <v>89.295000000000002</v>
      </c>
      <c r="AY128" s="618">
        <v>106.206</v>
      </c>
      <c r="AZ128" s="624">
        <v>-117.44199999999999</v>
      </c>
      <c r="BA128" s="618">
        <v>-213.678</v>
      </c>
      <c r="BB128" s="624">
        <v>80.281000000000006</v>
      </c>
      <c r="BC128" s="618">
        <v>31.866</v>
      </c>
      <c r="BD128" s="624">
        <v>-81.173000000000002</v>
      </c>
      <c r="BE128" s="618">
        <v>-141.88100000000003</v>
      </c>
      <c r="BF128" s="624">
        <v>18.478000000000002</v>
      </c>
      <c r="BG128" s="618">
        <v>15.342000000000001</v>
      </c>
      <c r="BH128" s="624">
        <v>60.576000000000001</v>
      </c>
      <c r="BI128" s="618">
        <v>-47.005000000000003</v>
      </c>
      <c r="BJ128" s="624">
        <v>-6.2E-2</v>
      </c>
      <c r="BK128" s="618">
        <v>0</v>
      </c>
      <c r="BL128" s="624">
        <v>-6.2E-2</v>
      </c>
      <c r="BM128" s="618">
        <v>0</v>
      </c>
      <c r="BN128" s="624">
        <v>214.69300000000001</v>
      </c>
      <c r="BO128" s="618">
        <v>190.05199999999999</v>
      </c>
      <c r="BP128" s="624">
        <v>-316.61900000000003</v>
      </c>
      <c r="BQ128" s="618">
        <v>-654.25199999999995</v>
      </c>
    </row>
    <row r="129" spans="1:18">
      <c r="E129" s="193"/>
      <c r="F129" s="193"/>
      <c r="Q129" s="179"/>
      <c r="R129" s="179"/>
    </row>
    <row r="130" spans="1:18">
      <c r="C130" s="193"/>
      <c r="D130" s="193"/>
    </row>
    <row r="131" spans="1:18">
      <c r="C131" s="213"/>
      <c r="O131" s="167"/>
      <c r="P131" s="167"/>
    </row>
    <row r="132" spans="1:18">
      <c r="A132" s="942" t="s">
        <v>0</v>
      </c>
      <c r="B132" s="943"/>
      <c r="C132" s="931" t="s">
        <v>246</v>
      </c>
      <c r="D132" s="933"/>
      <c r="E132" s="931" t="s">
        <v>5</v>
      </c>
      <c r="F132" s="933"/>
      <c r="G132" s="931" t="s">
        <v>6</v>
      </c>
      <c r="H132" s="933"/>
      <c r="I132" s="931" t="s">
        <v>7</v>
      </c>
      <c r="J132" s="933"/>
      <c r="K132" s="931" t="s">
        <v>14</v>
      </c>
      <c r="L132" s="933"/>
      <c r="M132" s="931" t="s">
        <v>50</v>
      </c>
      <c r="N132" s="933"/>
      <c r="O132" s="931" t="s">
        <v>369</v>
      </c>
      <c r="P132" s="933"/>
      <c r="Q132" s="931" t="s">
        <v>53</v>
      </c>
      <c r="R132" s="933"/>
    </row>
    <row r="133" spans="1:18">
      <c r="A133" s="934" t="s">
        <v>458</v>
      </c>
      <c r="B133" s="935"/>
      <c r="C133" s="611" t="str">
        <f>$C$36</f>
        <v xml:space="preserve"> June 30 2024</v>
      </c>
      <c r="D133" s="281" t="s">
        <v>530</v>
      </c>
      <c r="E133" s="611" t="str">
        <f>$C$36</f>
        <v xml:space="preserve"> June 30 2024</v>
      </c>
      <c r="F133" s="281" t="s">
        <v>530</v>
      </c>
      <c r="G133" s="611" t="str">
        <f>$C$36</f>
        <v xml:space="preserve"> June 30 2024</v>
      </c>
      <c r="H133" s="281" t="s">
        <v>530</v>
      </c>
      <c r="I133" s="611" t="str">
        <f>$C$36</f>
        <v xml:space="preserve"> June 30 2024</v>
      </c>
      <c r="J133" s="281" t="s">
        <v>530</v>
      </c>
      <c r="K133" s="611" t="str">
        <f>$C$36</f>
        <v xml:space="preserve"> June 30 2024</v>
      </c>
      <c r="L133" s="281" t="s">
        <v>530</v>
      </c>
      <c r="M133" s="611" t="str">
        <f>$C$36</f>
        <v xml:space="preserve"> June 30 2024</v>
      </c>
      <c r="N133" s="281" t="s">
        <v>530</v>
      </c>
      <c r="O133" s="611" t="str">
        <f>$C$36</f>
        <v xml:space="preserve"> June 30 2024</v>
      </c>
      <c r="P133" s="281" t="s">
        <v>530</v>
      </c>
      <c r="Q133" s="611" t="str">
        <f>$C$36</f>
        <v xml:space="preserve"> June 30 2024</v>
      </c>
      <c r="R133" s="281" t="s">
        <v>530</v>
      </c>
    </row>
    <row r="134" spans="1:18">
      <c r="A134" s="936"/>
      <c r="B134" s="937"/>
      <c r="C134" s="612" t="s">
        <v>245</v>
      </c>
      <c r="D134" s="282" t="s">
        <v>245</v>
      </c>
      <c r="E134" s="612" t="s">
        <v>245</v>
      </c>
      <c r="F134" s="282" t="s">
        <v>245</v>
      </c>
      <c r="G134" s="612" t="s">
        <v>245</v>
      </c>
      <c r="H134" s="282" t="s">
        <v>245</v>
      </c>
      <c r="I134" s="612" t="s">
        <v>245</v>
      </c>
      <c r="J134" s="282" t="s">
        <v>245</v>
      </c>
      <c r="K134" s="612" t="s">
        <v>245</v>
      </c>
      <c r="L134" s="282" t="s">
        <v>245</v>
      </c>
      <c r="M134" s="612" t="s">
        <v>245</v>
      </c>
      <c r="N134" s="282" t="s">
        <v>245</v>
      </c>
      <c r="O134" s="612" t="s">
        <v>245</v>
      </c>
      <c r="P134" s="282" t="s">
        <v>245</v>
      </c>
      <c r="Q134" s="612" t="s">
        <v>245</v>
      </c>
      <c r="R134" s="282" t="s">
        <v>245</v>
      </c>
    </row>
    <row r="135" spans="1:18">
      <c r="E135" s="620"/>
      <c r="F135" s="620"/>
      <c r="G135" s="620"/>
      <c r="H135" s="620"/>
      <c r="I135" s="620"/>
      <c r="J135" s="620"/>
      <c r="K135" s="620"/>
      <c r="L135" s="620"/>
      <c r="M135" s="620"/>
      <c r="N135" s="620"/>
      <c r="O135" s="620"/>
      <c r="P135" s="620"/>
      <c r="Q135" s="620"/>
      <c r="R135" s="620"/>
    </row>
    <row r="136" spans="1:18">
      <c r="A136" s="168"/>
      <c r="B136" s="181" t="s">
        <v>459</v>
      </c>
      <c r="C136" s="615">
        <v>0</v>
      </c>
      <c r="D136" s="619">
        <v>0</v>
      </c>
      <c r="E136" s="615">
        <v>8301</v>
      </c>
      <c r="F136" s="619">
        <v>10761</v>
      </c>
      <c r="G136" s="615">
        <v>190972</v>
      </c>
      <c r="H136" s="619">
        <v>-132132</v>
      </c>
      <c r="I136" s="615">
        <v>109115</v>
      </c>
      <c r="J136" s="619">
        <v>79435</v>
      </c>
      <c r="K136" s="615">
        <v>45445</v>
      </c>
      <c r="L136" s="619">
        <v>183131</v>
      </c>
      <c r="M136" s="615">
        <v>42654</v>
      </c>
      <c r="N136" s="619">
        <v>89025</v>
      </c>
      <c r="O136" s="615">
        <v>-35</v>
      </c>
      <c r="P136" s="619">
        <v>190972</v>
      </c>
      <c r="Q136" s="615">
        <v>396452</v>
      </c>
      <c r="R136" s="619">
        <v>230203</v>
      </c>
    </row>
    <row r="137" spans="1:18">
      <c r="A137" s="168"/>
      <c r="B137" s="181" t="s">
        <v>460</v>
      </c>
      <c r="C137" s="615">
        <v>0</v>
      </c>
      <c r="D137" s="619">
        <v>0</v>
      </c>
      <c r="E137" s="615">
        <v>174</v>
      </c>
      <c r="F137" s="619">
        <v>-52432</v>
      </c>
      <c r="G137" s="615">
        <v>-1238991</v>
      </c>
      <c r="H137" s="619">
        <v>943666</v>
      </c>
      <c r="I137" s="615">
        <v>-117610</v>
      </c>
      <c r="J137" s="619">
        <v>-5384</v>
      </c>
      <c r="K137" s="615">
        <v>-142918</v>
      </c>
      <c r="L137" s="619">
        <v>-95101</v>
      </c>
      <c r="M137" s="615">
        <v>-18809</v>
      </c>
      <c r="N137" s="619">
        <v>-12197</v>
      </c>
      <c r="O137" s="615">
        <v>-2682</v>
      </c>
      <c r="P137" s="619">
        <v>-1238991</v>
      </c>
      <c r="Q137" s="615">
        <v>-1520836</v>
      </c>
      <c r="R137" s="619">
        <v>718816</v>
      </c>
    </row>
    <row r="138" spans="1:18">
      <c r="A138" s="168"/>
      <c r="B138" s="181" t="s">
        <v>461</v>
      </c>
      <c r="C138" s="615">
        <v>0</v>
      </c>
      <c r="D138" s="619">
        <v>0</v>
      </c>
      <c r="E138" s="615">
        <v>-6311</v>
      </c>
      <c r="F138" s="619">
        <v>0</v>
      </c>
      <c r="G138" s="615">
        <v>579859</v>
      </c>
      <c r="H138" s="619">
        <v>-339952</v>
      </c>
      <c r="I138" s="615">
        <v>-79722</v>
      </c>
      <c r="J138" s="619">
        <v>159130</v>
      </c>
      <c r="K138" s="615">
        <v>-40918</v>
      </c>
      <c r="L138" s="619">
        <v>-45248</v>
      </c>
      <c r="M138" s="615">
        <v>-10147</v>
      </c>
      <c r="N138" s="619">
        <v>-97529</v>
      </c>
      <c r="O138" s="615">
        <v>0</v>
      </c>
      <c r="P138" s="619">
        <v>579859</v>
      </c>
      <c r="Q138" s="615">
        <v>442761</v>
      </c>
      <c r="R138" s="619">
        <v>-263863</v>
      </c>
    </row>
    <row r="146" spans="3:11">
      <c r="C146" s="167">
        <v>0</v>
      </c>
      <c r="D146" s="167">
        <v>0</v>
      </c>
      <c r="E146" s="167"/>
      <c r="F146" s="167"/>
      <c r="G146" s="167"/>
      <c r="H146" s="167"/>
      <c r="I146" s="167"/>
      <c r="J146" s="167"/>
      <c r="K146" s="167"/>
    </row>
  </sheetData>
  <mergeCells count="88">
    <mergeCell ref="AJ77:AK78"/>
    <mergeCell ref="BF76:BG76"/>
    <mergeCell ref="BH76:BI76"/>
    <mergeCell ref="BJ76:BK76"/>
    <mergeCell ref="BL76:BM76"/>
    <mergeCell ref="AV76:AW76"/>
    <mergeCell ref="AX76:AY76"/>
    <mergeCell ref="AZ76:BA76"/>
    <mergeCell ref="BB76:BC76"/>
    <mergeCell ref="BD76:BE76"/>
    <mergeCell ref="AL76:AM76"/>
    <mergeCell ref="AN76:AO76"/>
    <mergeCell ref="AP76:AQ76"/>
    <mergeCell ref="AR76:AS76"/>
    <mergeCell ref="AT76:AU76"/>
    <mergeCell ref="AL74:BQ74"/>
    <mergeCell ref="AJ75:AK75"/>
    <mergeCell ref="AL75:AO75"/>
    <mergeCell ref="AP75:AS75"/>
    <mergeCell ref="AT75:AW75"/>
    <mergeCell ref="AX75:BA75"/>
    <mergeCell ref="BB75:BE75"/>
    <mergeCell ref="BF75:BI75"/>
    <mergeCell ref="BJ75:BM75"/>
    <mergeCell ref="BN75:BQ75"/>
    <mergeCell ref="BP76:BQ76"/>
    <mergeCell ref="BN76:BO76"/>
    <mergeCell ref="A2:B2"/>
    <mergeCell ref="A3:B3"/>
    <mergeCell ref="C3:D3"/>
    <mergeCell ref="Q3:R3"/>
    <mergeCell ref="C2:R2"/>
    <mergeCell ref="O3:P3"/>
    <mergeCell ref="E3:F3"/>
    <mergeCell ref="G3:H3"/>
    <mergeCell ref="I3:J3"/>
    <mergeCell ref="M3:N3"/>
    <mergeCell ref="K3:L3"/>
    <mergeCell ref="C76:D76"/>
    <mergeCell ref="E76:F76"/>
    <mergeCell ref="C75:F75"/>
    <mergeCell ref="I76:J76"/>
    <mergeCell ref="G75:J75"/>
    <mergeCell ref="A75:B75"/>
    <mergeCell ref="A4:B5"/>
    <mergeCell ref="A34:B34"/>
    <mergeCell ref="C34:R34"/>
    <mergeCell ref="O35:P35"/>
    <mergeCell ref="M35:N35"/>
    <mergeCell ref="Q35:R35"/>
    <mergeCell ref="K35:L35"/>
    <mergeCell ref="C74:AH74"/>
    <mergeCell ref="S75:V75"/>
    <mergeCell ref="K76:L76"/>
    <mergeCell ref="M76:N76"/>
    <mergeCell ref="K75:N75"/>
    <mergeCell ref="AE76:AF76"/>
    <mergeCell ref="I132:J132"/>
    <mergeCell ref="M132:N132"/>
    <mergeCell ref="K132:L132"/>
    <mergeCell ref="A133:B134"/>
    <mergeCell ref="A35:B35"/>
    <mergeCell ref="C35:D35"/>
    <mergeCell ref="E35:F35"/>
    <mergeCell ref="I35:J35"/>
    <mergeCell ref="A77:B78"/>
    <mergeCell ref="A132:B132"/>
    <mergeCell ref="C132:D132"/>
    <mergeCell ref="E132:F132"/>
    <mergeCell ref="G132:H132"/>
    <mergeCell ref="G35:H35"/>
    <mergeCell ref="A36:B37"/>
    <mergeCell ref="G76:H76"/>
    <mergeCell ref="AG76:AH76"/>
    <mergeCell ref="AE75:AH75"/>
    <mergeCell ref="O132:P132"/>
    <mergeCell ref="Q132:R132"/>
    <mergeCell ref="W75:Z75"/>
    <mergeCell ref="W76:X76"/>
    <mergeCell ref="Y76:Z76"/>
    <mergeCell ref="AA75:AD75"/>
    <mergeCell ref="AA76:AB76"/>
    <mergeCell ref="AC76:AD76"/>
    <mergeCell ref="O76:P76"/>
    <mergeCell ref="Q76:R76"/>
    <mergeCell ref="O75:R75"/>
    <mergeCell ref="S76:T76"/>
    <mergeCell ref="U76:V76"/>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BI145"/>
  <sheetViews>
    <sheetView topLeftCell="A102" workbookViewId="0">
      <selection activeCell="P139" sqref="P139"/>
    </sheetView>
  </sheetViews>
  <sheetFormatPr baseColWidth="10" defaultColWidth="11.42578125" defaultRowHeight="12.75"/>
  <cols>
    <col min="1" max="1" width="6" style="172" customWidth="1"/>
    <col min="2" max="2" width="70.140625" style="172" customWidth="1"/>
    <col min="3" max="3" width="18.28515625" style="172" customWidth="1"/>
    <col min="4" max="4" width="19.28515625" style="172" customWidth="1"/>
    <col min="5" max="5" width="18.28515625" style="172" customWidth="1"/>
    <col min="6" max="6" width="18.140625" style="172" bestFit="1" customWidth="1"/>
    <col min="7" max="7" width="18.85546875" style="172" customWidth="1"/>
    <col min="8" max="8" width="19.7109375" style="172" customWidth="1"/>
    <col min="9" max="9" width="17.85546875" style="172" customWidth="1"/>
    <col min="10" max="10" width="18.5703125" style="172" customWidth="1"/>
    <col min="11" max="11" width="18.28515625" style="172" customWidth="1"/>
    <col min="12" max="12" width="18.85546875" style="172" customWidth="1"/>
    <col min="13" max="13" width="17.85546875" style="172" customWidth="1"/>
    <col min="14" max="14" width="19.140625" style="172" customWidth="1"/>
    <col min="15" max="15" width="18.5703125" style="172" customWidth="1"/>
    <col min="16" max="16" width="18.7109375" style="172" customWidth="1"/>
    <col min="17" max="17" width="16.140625" style="112" customWidth="1"/>
    <col min="18" max="18" width="15.140625" style="112" customWidth="1"/>
    <col min="19" max="19" width="16.5703125" style="112" customWidth="1"/>
    <col min="20" max="20" width="14" style="112" customWidth="1"/>
    <col min="21" max="21" width="16.28515625" style="112" customWidth="1"/>
    <col min="22" max="22" width="13.140625" style="112" customWidth="1"/>
    <col min="23" max="23" width="16.5703125" style="112" customWidth="1"/>
    <col min="24" max="24" width="15.7109375" style="112" customWidth="1"/>
    <col min="25" max="25" width="13.140625" style="112" customWidth="1"/>
    <col min="26" max="26" width="13.85546875" style="112" customWidth="1"/>
    <col min="27" max="27" width="15" style="112" customWidth="1"/>
    <col min="28" max="28" width="14.85546875" style="112" customWidth="1"/>
    <col min="29" max="29" width="15.85546875" style="112" customWidth="1"/>
    <col min="30" max="30" width="14.42578125" style="112" customWidth="1"/>
    <col min="31" max="32" width="11.42578125" style="112"/>
    <col min="33" max="33" width="42.85546875" style="112" customWidth="1"/>
    <col min="34" max="16384" width="11.42578125" style="112"/>
  </cols>
  <sheetData>
    <row r="2" spans="1:22">
      <c r="A2" s="961" t="s">
        <v>462</v>
      </c>
      <c r="B2" s="962"/>
      <c r="C2" s="931" t="s">
        <v>59</v>
      </c>
      <c r="D2" s="932"/>
      <c r="E2" s="932"/>
      <c r="F2" s="932"/>
      <c r="G2" s="932"/>
      <c r="H2" s="932"/>
      <c r="I2" s="932"/>
      <c r="J2" s="932"/>
      <c r="K2" s="932"/>
      <c r="L2" s="932"/>
      <c r="M2" s="932"/>
      <c r="N2" s="932"/>
      <c r="O2" s="932"/>
      <c r="P2" s="932"/>
    </row>
    <row r="3" spans="1:22">
      <c r="A3" s="942" t="s">
        <v>0</v>
      </c>
      <c r="B3" s="943"/>
      <c r="C3" s="931" t="s">
        <v>246</v>
      </c>
      <c r="D3" s="933"/>
      <c r="E3" s="931" t="s">
        <v>5</v>
      </c>
      <c r="F3" s="933"/>
      <c r="G3" s="931" t="s">
        <v>6</v>
      </c>
      <c r="H3" s="933"/>
      <c r="I3" s="931" t="s">
        <v>7</v>
      </c>
      <c r="J3" s="933"/>
      <c r="K3" s="931" t="s">
        <v>14</v>
      </c>
      <c r="L3" s="933"/>
      <c r="M3" s="931" t="s">
        <v>369</v>
      </c>
      <c r="N3" s="933"/>
      <c r="O3" s="931" t="s">
        <v>53</v>
      </c>
      <c r="P3" s="933"/>
    </row>
    <row r="4" spans="1:22">
      <c r="A4" s="972" t="s">
        <v>370</v>
      </c>
      <c r="B4" s="973"/>
      <c r="C4" s="611" t="s">
        <v>525</v>
      </c>
      <c r="D4" s="613" t="s">
        <v>523</v>
      </c>
      <c r="E4" s="611" t="s">
        <v>525</v>
      </c>
      <c r="F4" s="613" t="s">
        <v>523</v>
      </c>
      <c r="G4" s="611" t="s">
        <v>525</v>
      </c>
      <c r="H4" s="613" t="s">
        <v>523</v>
      </c>
      <c r="I4" s="611" t="s">
        <v>525</v>
      </c>
      <c r="J4" s="613" t="s">
        <v>523</v>
      </c>
      <c r="K4" s="611" t="s">
        <v>525</v>
      </c>
      <c r="L4" s="613" t="s">
        <v>523</v>
      </c>
      <c r="M4" s="611" t="s">
        <v>525</v>
      </c>
      <c r="N4" s="613" t="s">
        <v>523</v>
      </c>
      <c r="O4" s="611" t="s">
        <v>525</v>
      </c>
      <c r="P4" s="613" t="s">
        <v>523</v>
      </c>
    </row>
    <row r="5" spans="1:22">
      <c r="A5" s="974"/>
      <c r="B5" s="975"/>
      <c r="C5" s="612" t="s">
        <v>245</v>
      </c>
      <c r="D5" s="282" t="s">
        <v>245</v>
      </c>
      <c r="E5" s="612" t="s">
        <v>245</v>
      </c>
      <c r="F5" s="282" t="s">
        <v>245</v>
      </c>
      <c r="G5" s="612" t="s">
        <v>245</v>
      </c>
      <c r="H5" s="282" t="s">
        <v>245</v>
      </c>
      <c r="I5" s="612" t="s">
        <v>245</v>
      </c>
      <c r="J5" s="282" t="s">
        <v>245</v>
      </c>
      <c r="K5" s="612" t="s">
        <v>245</v>
      </c>
      <c r="L5" s="282" t="s">
        <v>245</v>
      </c>
      <c r="M5" s="612" t="s">
        <v>245</v>
      </c>
      <c r="N5" s="282" t="s">
        <v>245</v>
      </c>
      <c r="O5" s="612" t="s">
        <v>245</v>
      </c>
      <c r="P5" s="282" t="s">
        <v>245</v>
      </c>
    </row>
    <row r="6" spans="1:22" s="107" customFormat="1">
      <c r="A6" s="168" t="s">
        <v>371</v>
      </c>
      <c r="B6" s="169"/>
      <c r="C6" s="610">
        <v>0</v>
      </c>
      <c r="D6" s="283">
        <v>0</v>
      </c>
      <c r="E6" s="610">
        <v>345.50299999999999</v>
      </c>
      <c r="F6" s="283">
        <v>128.98099999999999</v>
      </c>
      <c r="G6" s="610">
        <v>2549.9630000000002</v>
      </c>
      <c r="H6" s="283">
        <v>3126.9839999999999</v>
      </c>
      <c r="I6" s="610">
        <v>612.64400000000001</v>
      </c>
      <c r="J6" s="283">
        <v>791.50900000000001</v>
      </c>
      <c r="K6" s="610">
        <v>0</v>
      </c>
      <c r="L6" s="283">
        <v>1829.472</v>
      </c>
      <c r="M6" s="610">
        <v>0</v>
      </c>
      <c r="N6" s="283">
        <v>0</v>
      </c>
      <c r="O6" s="610">
        <v>3508.11</v>
      </c>
      <c r="P6" s="283">
        <v>5876.9459999999999</v>
      </c>
      <c r="Q6" s="112"/>
      <c r="R6" s="112"/>
      <c r="S6" s="112"/>
      <c r="T6" s="112"/>
      <c r="U6" s="112"/>
      <c r="V6" s="112"/>
    </row>
    <row r="7" spans="1:22">
      <c r="A7" s="170"/>
      <c r="B7" s="171" t="s">
        <v>372</v>
      </c>
      <c r="C7" s="610">
        <v>0</v>
      </c>
      <c r="D7" s="284">
        <v>0</v>
      </c>
      <c r="E7" s="610">
        <v>11.555</v>
      </c>
      <c r="F7" s="284">
        <v>3.23</v>
      </c>
      <c r="G7" s="610">
        <v>128.62299999999999</v>
      </c>
      <c r="H7" s="284">
        <v>91.495000000000005</v>
      </c>
      <c r="I7" s="610">
        <v>82.144000000000005</v>
      </c>
      <c r="J7" s="284">
        <v>186.94800000000001</v>
      </c>
      <c r="K7" s="610">
        <v>0</v>
      </c>
      <c r="L7" s="284">
        <v>0</v>
      </c>
      <c r="M7" s="610">
        <v>0</v>
      </c>
      <c r="N7" s="284">
        <v>0</v>
      </c>
      <c r="O7" s="610">
        <v>222.322</v>
      </c>
      <c r="P7" s="284">
        <v>281.673</v>
      </c>
    </row>
    <row r="8" spans="1:22">
      <c r="A8" s="170"/>
      <c r="B8" s="171" t="s">
        <v>373</v>
      </c>
      <c r="C8" s="610">
        <v>0</v>
      </c>
      <c r="D8" s="284">
        <v>0</v>
      </c>
      <c r="E8" s="610">
        <v>20.78</v>
      </c>
      <c r="F8" s="284">
        <v>4.2779999999999996</v>
      </c>
      <c r="G8" s="610">
        <v>51.463999999999999</v>
      </c>
      <c r="H8" s="284">
        <v>45.188000000000002</v>
      </c>
      <c r="I8" s="610">
        <v>0.86</v>
      </c>
      <c r="J8" s="284">
        <v>1.115</v>
      </c>
      <c r="K8" s="610">
        <v>0</v>
      </c>
      <c r="L8" s="284">
        <v>0</v>
      </c>
      <c r="M8" s="610">
        <v>0</v>
      </c>
      <c r="N8" s="284">
        <v>0</v>
      </c>
      <c r="O8" s="610">
        <v>73.103999999999999</v>
      </c>
      <c r="P8" s="284">
        <v>51.463999999999999</v>
      </c>
    </row>
    <row r="9" spans="1:22">
      <c r="A9" s="170"/>
      <c r="B9" s="171" t="s">
        <v>374</v>
      </c>
      <c r="C9" s="610">
        <v>0</v>
      </c>
      <c r="D9" s="284">
        <v>0</v>
      </c>
      <c r="E9" s="610">
        <v>17.303000000000001</v>
      </c>
      <c r="F9" s="284">
        <v>18.530999999999999</v>
      </c>
      <c r="G9" s="610">
        <v>450.49</v>
      </c>
      <c r="H9" s="284">
        <v>612.04700000000003</v>
      </c>
      <c r="I9" s="610">
        <v>22.132000000000001</v>
      </c>
      <c r="J9" s="284">
        <v>34.344000000000001</v>
      </c>
      <c r="K9" s="610">
        <v>0</v>
      </c>
      <c r="L9" s="284">
        <v>0</v>
      </c>
      <c r="M9" s="610">
        <v>0</v>
      </c>
      <c r="N9" s="284">
        <v>0</v>
      </c>
      <c r="O9" s="610">
        <v>489.92500000000001</v>
      </c>
      <c r="P9" s="284">
        <v>450.49</v>
      </c>
    </row>
    <row r="10" spans="1:22">
      <c r="A10" s="170"/>
      <c r="B10" s="171" t="s">
        <v>375</v>
      </c>
      <c r="C10" s="610">
        <v>0</v>
      </c>
      <c r="D10" s="284">
        <v>0</v>
      </c>
      <c r="E10" s="610">
        <v>248.018</v>
      </c>
      <c r="F10" s="284">
        <v>79.388999999999996</v>
      </c>
      <c r="G10" s="610">
        <v>1638.82</v>
      </c>
      <c r="H10" s="284">
        <v>2050.4050000000002</v>
      </c>
      <c r="I10" s="610">
        <v>443.017</v>
      </c>
      <c r="J10" s="284">
        <v>480.36599999999999</v>
      </c>
      <c r="K10" s="610">
        <v>0</v>
      </c>
      <c r="L10" s="284">
        <v>0</v>
      </c>
      <c r="M10" s="610">
        <v>0</v>
      </c>
      <c r="N10" s="284">
        <v>0</v>
      </c>
      <c r="O10" s="610">
        <v>2329.855</v>
      </c>
      <c r="P10" s="284">
        <v>1638.82</v>
      </c>
    </row>
    <row r="11" spans="1:22">
      <c r="A11" s="170"/>
      <c r="B11" s="171" t="s">
        <v>376</v>
      </c>
      <c r="C11" s="610">
        <v>0</v>
      </c>
      <c r="D11" s="284">
        <v>0</v>
      </c>
      <c r="E11" s="610">
        <v>3.2000000000000001E-2</v>
      </c>
      <c r="F11" s="284">
        <v>2.5000000000000001E-2</v>
      </c>
      <c r="G11" s="610">
        <v>9.2140000000000004</v>
      </c>
      <c r="H11" s="284">
        <v>10.201000000000001</v>
      </c>
      <c r="I11" s="610">
        <v>1.7749999999999999</v>
      </c>
      <c r="J11" s="284">
        <v>1.778</v>
      </c>
      <c r="K11" s="610">
        <v>0</v>
      </c>
      <c r="L11" s="284">
        <v>0</v>
      </c>
      <c r="M11" s="610">
        <v>0</v>
      </c>
      <c r="N11" s="284">
        <v>0</v>
      </c>
      <c r="O11" s="610">
        <v>11.021000000000001</v>
      </c>
      <c r="P11" s="284">
        <v>9.2140000000000004</v>
      </c>
    </row>
    <row r="12" spans="1:22">
      <c r="A12" s="170"/>
      <c r="B12" s="171" t="s">
        <v>377</v>
      </c>
      <c r="C12" s="610">
        <v>0</v>
      </c>
      <c r="D12" s="284">
        <v>0</v>
      </c>
      <c r="E12" s="610">
        <v>47.814999999999998</v>
      </c>
      <c r="F12" s="284">
        <v>23.527999999999999</v>
      </c>
      <c r="G12" s="610">
        <v>221.928</v>
      </c>
      <c r="H12" s="284">
        <v>287.41699999999997</v>
      </c>
      <c r="I12" s="610">
        <v>80.474000000000004</v>
      </c>
      <c r="J12" s="284">
        <v>83.656999999999996</v>
      </c>
      <c r="K12" s="610">
        <v>0</v>
      </c>
      <c r="L12" s="284">
        <v>0</v>
      </c>
      <c r="M12" s="610">
        <v>0</v>
      </c>
      <c r="N12" s="284">
        <v>0</v>
      </c>
      <c r="O12" s="610">
        <v>350.21699999999998</v>
      </c>
      <c r="P12" s="284">
        <v>221.928</v>
      </c>
    </row>
    <row r="13" spans="1:22">
      <c r="A13" s="170"/>
      <c r="B13" s="171" t="s">
        <v>378</v>
      </c>
      <c r="C13" s="610">
        <v>0</v>
      </c>
      <c r="D13" s="284">
        <v>0</v>
      </c>
      <c r="E13" s="610">
        <v>0</v>
      </c>
      <c r="F13" s="284">
        <v>0</v>
      </c>
      <c r="G13" s="610">
        <v>49.423999999999999</v>
      </c>
      <c r="H13" s="284">
        <v>30.231000000000002</v>
      </c>
      <c r="I13" s="610">
        <v>-17.821000000000002</v>
      </c>
      <c r="J13" s="284">
        <v>3.234</v>
      </c>
      <c r="K13" s="610">
        <v>0</v>
      </c>
      <c r="L13" s="284">
        <v>0</v>
      </c>
      <c r="M13" s="610">
        <v>0</v>
      </c>
      <c r="N13" s="284">
        <v>0</v>
      </c>
      <c r="O13" s="610">
        <v>31.603000000000002</v>
      </c>
      <c r="P13" s="284">
        <v>49.423999999999999</v>
      </c>
    </row>
    <row r="14" spans="1:22">
      <c r="Q14" s="172"/>
      <c r="R14" s="172"/>
      <c r="S14" s="172"/>
      <c r="T14" s="172"/>
    </row>
    <row r="15" spans="1:22" ht="25.5">
      <c r="A15" s="170"/>
      <c r="B15" s="175" t="s">
        <v>379</v>
      </c>
      <c r="C15" s="610">
        <v>0</v>
      </c>
      <c r="D15" s="285">
        <v>0</v>
      </c>
      <c r="E15" s="610">
        <v>0</v>
      </c>
      <c r="F15" s="285">
        <v>0</v>
      </c>
      <c r="G15" s="610">
        <v>0</v>
      </c>
      <c r="H15" s="285">
        <v>0</v>
      </c>
      <c r="I15" s="610">
        <v>6.3E-2</v>
      </c>
      <c r="J15" s="285">
        <v>6.7000000000000004E-2</v>
      </c>
      <c r="K15" s="610">
        <v>0</v>
      </c>
      <c r="L15" s="285">
        <v>1829.472</v>
      </c>
      <c r="M15" s="610">
        <v>0</v>
      </c>
      <c r="N15" s="285">
        <v>0</v>
      </c>
      <c r="O15" s="610">
        <v>6.3E-2</v>
      </c>
      <c r="P15" s="285">
        <v>0</v>
      </c>
    </row>
    <row r="16" spans="1:22">
      <c r="Q16" s="172"/>
      <c r="R16" s="172"/>
      <c r="S16" s="172"/>
      <c r="T16" s="172"/>
    </row>
    <row r="17" spans="1:25" s="107" customFormat="1">
      <c r="A17" s="182" t="s">
        <v>380</v>
      </c>
      <c r="B17" s="183"/>
      <c r="C17" s="609">
        <v>0</v>
      </c>
      <c r="D17" s="286">
        <v>0</v>
      </c>
      <c r="E17" s="609">
        <v>2474.5650000000001</v>
      </c>
      <c r="F17" s="286">
        <v>1535.4010000000001</v>
      </c>
      <c r="G17" s="609">
        <v>9261.8809999999994</v>
      </c>
      <c r="H17" s="286">
        <v>10316.858</v>
      </c>
      <c r="I17" s="609">
        <v>2176.5450000000001</v>
      </c>
      <c r="J17" s="286">
        <v>2250.9850000000001</v>
      </c>
      <c r="K17" s="609">
        <v>0</v>
      </c>
      <c r="L17" s="286">
        <v>0</v>
      </c>
      <c r="M17" s="609">
        <v>0</v>
      </c>
      <c r="N17" s="286">
        <v>0</v>
      </c>
      <c r="O17" s="609">
        <v>13912.991</v>
      </c>
      <c r="P17" s="286">
        <v>14103.244000000001</v>
      </c>
    </row>
    <row r="18" spans="1:25">
      <c r="A18" s="170"/>
      <c r="B18" s="171" t="s">
        <v>381</v>
      </c>
      <c r="C18" s="610">
        <v>0</v>
      </c>
      <c r="D18" s="285">
        <v>0</v>
      </c>
      <c r="E18" s="610">
        <v>3.0000000000000001E-3</v>
      </c>
      <c r="F18" s="285">
        <v>2E-3</v>
      </c>
      <c r="G18" s="610">
        <v>4234.5730000000003</v>
      </c>
      <c r="H18" s="285">
        <v>4571.8469999999998</v>
      </c>
      <c r="I18" s="610">
        <v>6.1230000000000002</v>
      </c>
      <c r="J18" s="285">
        <v>7.76</v>
      </c>
      <c r="K18" s="610">
        <v>0</v>
      </c>
      <c r="L18" s="285">
        <v>0</v>
      </c>
      <c r="M18" s="610">
        <v>0</v>
      </c>
      <c r="N18" s="285">
        <v>0</v>
      </c>
      <c r="O18" s="610">
        <v>4240.6989999999996</v>
      </c>
      <c r="P18" s="285">
        <v>4579.6090000000004</v>
      </c>
    </row>
    <row r="19" spans="1:25">
      <c r="A19" s="170"/>
      <c r="B19" s="171" t="s">
        <v>382</v>
      </c>
      <c r="C19" s="610">
        <v>0</v>
      </c>
      <c r="D19" s="285">
        <v>0</v>
      </c>
      <c r="E19" s="610">
        <v>3.0000000000000001E-3</v>
      </c>
      <c r="F19" s="285">
        <v>4.0000000000000001E-3</v>
      </c>
      <c r="G19" s="610">
        <v>1610.905</v>
      </c>
      <c r="H19" s="285">
        <v>1699.575</v>
      </c>
      <c r="I19" s="610">
        <v>41.393000000000001</v>
      </c>
      <c r="J19" s="285">
        <v>43.351999999999997</v>
      </c>
      <c r="K19" s="610">
        <v>0</v>
      </c>
      <c r="L19" s="285">
        <v>0</v>
      </c>
      <c r="M19" s="610">
        <v>0</v>
      </c>
      <c r="N19" s="285">
        <v>0</v>
      </c>
      <c r="O19" s="610">
        <v>1652.3009999999999</v>
      </c>
      <c r="P19" s="285">
        <v>1742.931</v>
      </c>
    </row>
    <row r="20" spans="1:25">
      <c r="A20" s="170"/>
      <c r="B20" s="171" t="s">
        <v>383</v>
      </c>
      <c r="C20" s="610">
        <v>0</v>
      </c>
      <c r="D20" s="285">
        <v>0</v>
      </c>
      <c r="E20" s="610">
        <v>0</v>
      </c>
      <c r="F20" s="285">
        <v>0</v>
      </c>
      <c r="G20" s="610">
        <v>285.197</v>
      </c>
      <c r="H20" s="285">
        <v>251.05500000000001</v>
      </c>
      <c r="I20" s="610">
        <v>5.6319999999999997</v>
      </c>
      <c r="J20" s="285">
        <v>8.0510000000000002</v>
      </c>
      <c r="K20" s="610">
        <v>0</v>
      </c>
      <c r="L20" s="285">
        <v>0</v>
      </c>
      <c r="M20" s="610">
        <v>0</v>
      </c>
      <c r="N20" s="285">
        <v>0</v>
      </c>
      <c r="O20" s="610">
        <v>290.82900000000001</v>
      </c>
      <c r="P20" s="285">
        <v>259.10599999999999</v>
      </c>
    </row>
    <row r="21" spans="1:25">
      <c r="A21" s="170"/>
      <c r="B21" s="171" t="s">
        <v>384</v>
      </c>
      <c r="C21" s="610">
        <v>0</v>
      </c>
      <c r="D21" s="285">
        <v>0</v>
      </c>
      <c r="E21" s="610">
        <v>3.0000000000000001E-3</v>
      </c>
      <c r="F21" s="285">
        <v>3.0000000000000001E-3</v>
      </c>
      <c r="G21" s="610">
        <v>0</v>
      </c>
      <c r="H21" s="285">
        <v>0</v>
      </c>
      <c r="I21" s="610">
        <v>0</v>
      </c>
      <c r="J21" s="285">
        <v>0</v>
      </c>
      <c r="K21" s="610">
        <v>0</v>
      </c>
      <c r="L21" s="285">
        <v>0</v>
      </c>
      <c r="M21" s="610">
        <v>0</v>
      </c>
      <c r="N21" s="285">
        <v>0</v>
      </c>
      <c r="O21" s="610">
        <v>3.0000000000000001E-3</v>
      </c>
      <c r="P21" s="285">
        <v>3.0000000000000001E-3</v>
      </c>
    </row>
    <row r="22" spans="1:25">
      <c r="A22" s="170"/>
      <c r="B22" s="171" t="s">
        <v>385</v>
      </c>
      <c r="C22" s="610">
        <v>0</v>
      </c>
      <c r="D22" s="285">
        <v>0</v>
      </c>
      <c r="E22" s="610">
        <v>8.4000000000000005E-2</v>
      </c>
      <c r="F22" s="285">
        <v>7.9000000000000001E-2</v>
      </c>
      <c r="G22" s="610">
        <v>0</v>
      </c>
      <c r="H22" s="285">
        <v>0</v>
      </c>
      <c r="I22" s="610">
        <v>15.679</v>
      </c>
      <c r="J22" s="285">
        <v>16.789000000000001</v>
      </c>
      <c r="K22" s="610">
        <v>0</v>
      </c>
      <c r="L22" s="285">
        <v>0</v>
      </c>
      <c r="M22" s="610">
        <v>0</v>
      </c>
      <c r="N22" s="285">
        <v>0</v>
      </c>
      <c r="O22" s="610">
        <v>15.763</v>
      </c>
      <c r="P22" s="285">
        <v>16.867999999999999</v>
      </c>
    </row>
    <row r="23" spans="1:25">
      <c r="A23" s="170"/>
      <c r="B23" s="171" t="s">
        <v>386</v>
      </c>
      <c r="C23" s="610">
        <v>0</v>
      </c>
      <c r="D23" s="285">
        <v>0</v>
      </c>
      <c r="E23" s="610">
        <v>117.961</v>
      </c>
      <c r="F23" s="285">
        <v>75.117999999999995</v>
      </c>
      <c r="G23" s="610">
        <v>2485.136</v>
      </c>
      <c r="H23" s="285">
        <v>2982.5459999999998</v>
      </c>
      <c r="I23" s="610">
        <v>97.403999999999996</v>
      </c>
      <c r="J23" s="285">
        <v>120.053</v>
      </c>
      <c r="K23" s="610">
        <v>0</v>
      </c>
      <c r="L23" s="285">
        <v>0</v>
      </c>
      <c r="M23" s="610">
        <v>0</v>
      </c>
      <c r="N23" s="285">
        <v>0</v>
      </c>
      <c r="O23" s="610">
        <v>2700.5010000000002</v>
      </c>
      <c r="P23" s="285">
        <v>3177.7170000000001</v>
      </c>
    </row>
    <row r="24" spans="1:25">
      <c r="A24" s="170"/>
      <c r="B24" s="171" t="s">
        <v>387</v>
      </c>
      <c r="C24" s="610">
        <v>0</v>
      </c>
      <c r="D24" s="285">
        <v>0</v>
      </c>
      <c r="E24" s="610">
        <v>0</v>
      </c>
      <c r="F24" s="285">
        <v>0</v>
      </c>
      <c r="G24" s="610">
        <v>0</v>
      </c>
      <c r="H24" s="285">
        <v>0</v>
      </c>
      <c r="I24" s="610">
        <v>0</v>
      </c>
      <c r="J24" s="285">
        <v>0</v>
      </c>
      <c r="K24" s="610">
        <v>0</v>
      </c>
      <c r="L24" s="285">
        <v>0</v>
      </c>
      <c r="M24" s="610">
        <v>0</v>
      </c>
      <c r="N24" s="285">
        <v>0</v>
      </c>
      <c r="O24" s="610">
        <v>0</v>
      </c>
      <c r="P24" s="285">
        <v>0</v>
      </c>
    </row>
    <row r="25" spans="1:25">
      <c r="A25" s="170"/>
      <c r="B25" s="171" t="s">
        <v>388</v>
      </c>
      <c r="C25" s="610">
        <v>0</v>
      </c>
      <c r="D25" s="285">
        <v>0</v>
      </c>
      <c r="E25" s="610">
        <v>2355.5700000000002</v>
      </c>
      <c r="F25" s="285">
        <v>1459.6610000000001</v>
      </c>
      <c r="G25" s="610">
        <v>41.744999999999997</v>
      </c>
      <c r="H25" s="285">
        <v>42.201000000000001</v>
      </c>
      <c r="I25" s="610">
        <v>1997.941</v>
      </c>
      <c r="J25" s="285">
        <v>2044.06</v>
      </c>
      <c r="K25" s="610">
        <v>0</v>
      </c>
      <c r="L25" s="285">
        <v>0</v>
      </c>
      <c r="M25" s="610">
        <v>0</v>
      </c>
      <c r="N25" s="285">
        <v>0</v>
      </c>
      <c r="O25" s="610">
        <v>4395.2560000000003</v>
      </c>
      <c r="P25" s="285">
        <v>3545.922</v>
      </c>
    </row>
    <row r="26" spans="1:25">
      <c r="A26" s="170"/>
      <c r="B26" s="171" t="s">
        <v>389</v>
      </c>
      <c r="C26" s="610">
        <v>0</v>
      </c>
      <c r="D26" s="285">
        <v>0</v>
      </c>
      <c r="E26" s="610">
        <v>0</v>
      </c>
      <c r="F26" s="285">
        <v>0</v>
      </c>
      <c r="G26" s="610">
        <v>6.9790000000000001</v>
      </c>
      <c r="H26" s="285">
        <v>7.6210000000000004</v>
      </c>
      <c r="I26" s="610">
        <v>0</v>
      </c>
      <c r="J26" s="285">
        <v>0</v>
      </c>
      <c r="K26" s="610">
        <v>0</v>
      </c>
      <c r="L26" s="285">
        <v>0</v>
      </c>
      <c r="M26" s="610">
        <v>0</v>
      </c>
      <c r="N26" s="285">
        <v>0</v>
      </c>
      <c r="O26" s="610">
        <v>6.9790000000000001</v>
      </c>
      <c r="P26" s="285">
        <v>7.6210000000000004</v>
      </c>
    </row>
    <row r="27" spans="1:25">
      <c r="A27" s="170"/>
      <c r="B27" s="171" t="s">
        <v>390</v>
      </c>
      <c r="C27" s="610">
        <v>0</v>
      </c>
      <c r="D27" s="285">
        <v>0</v>
      </c>
      <c r="E27" s="610">
        <v>0.94099999999999995</v>
      </c>
      <c r="F27" s="285">
        <v>0.53400000000000003</v>
      </c>
      <c r="G27" s="610">
        <v>59.811999999999998</v>
      </c>
      <c r="H27" s="285">
        <v>56.051000000000002</v>
      </c>
      <c r="I27" s="610">
        <v>12.372999999999999</v>
      </c>
      <c r="J27" s="285">
        <v>10.92</v>
      </c>
      <c r="K27" s="610">
        <v>0</v>
      </c>
      <c r="L27" s="285">
        <v>0</v>
      </c>
      <c r="M27" s="610">
        <v>0</v>
      </c>
      <c r="N27" s="285">
        <v>0</v>
      </c>
      <c r="O27" s="610">
        <v>73.126000000000005</v>
      </c>
      <c r="P27" s="285">
        <v>67.504999999999995</v>
      </c>
    </row>
    <row r="28" spans="1:25">
      <c r="A28" s="170"/>
      <c r="B28" s="171" t="s">
        <v>391</v>
      </c>
      <c r="C28" s="610">
        <v>0</v>
      </c>
      <c r="D28" s="285">
        <v>0</v>
      </c>
      <c r="E28" s="610">
        <v>0</v>
      </c>
      <c r="F28" s="285">
        <v>0</v>
      </c>
      <c r="G28" s="610">
        <v>537.53399999999999</v>
      </c>
      <c r="H28" s="285">
        <v>705.96199999999999</v>
      </c>
      <c r="I28" s="610">
        <v>0</v>
      </c>
      <c r="J28" s="285">
        <v>0</v>
      </c>
      <c r="K28" s="610">
        <v>0</v>
      </c>
      <c r="L28" s="285">
        <v>0</v>
      </c>
      <c r="M28" s="610">
        <v>0</v>
      </c>
      <c r="N28" s="285">
        <v>0</v>
      </c>
      <c r="O28" s="610">
        <v>537.53399999999999</v>
      </c>
      <c r="P28" s="285">
        <v>705.96199999999999</v>
      </c>
    </row>
    <row r="29" spans="1:25">
      <c r="Q29" s="172"/>
      <c r="R29" s="172"/>
      <c r="S29" s="172"/>
      <c r="T29" s="172"/>
      <c r="U29" s="172"/>
      <c r="V29" s="172"/>
      <c r="W29" s="172"/>
      <c r="X29" s="172"/>
      <c r="Y29" s="172"/>
    </row>
    <row r="30" spans="1:25">
      <c r="A30" s="182" t="s">
        <v>392</v>
      </c>
      <c r="B30" s="184"/>
      <c r="C30" s="617">
        <v>0</v>
      </c>
      <c r="D30" s="283">
        <v>0</v>
      </c>
      <c r="E30" s="617">
        <v>2820.0680000000002</v>
      </c>
      <c r="F30" s="283">
        <v>1664.3820000000001</v>
      </c>
      <c r="G30" s="617">
        <v>11811.843999999999</v>
      </c>
      <c r="H30" s="283">
        <v>13443.842000000001</v>
      </c>
      <c r="I30" s="617">
        <v>2789.1889999999999</v>
      </c>
      <c r="J30" s="283">
        <v>3042.4940000000001</v>
      </c>
      <c r="K30" s="617">
        <v>0</v>
      </c>
      <c r="L30" s="283">
        <v>1829.472</v>
      </c>
      <c r="M30" s="617">
        <v>0</v>
      </c>
      <c r="N30" s="283">
        <v>0</v>
      </c>
      <c r="O30" s="617">
        <v>17421.100999999999</v>
      </c>
      <c r="P30" s="283">
        <v>19980.189999999999</v>
      </c>
    </row>
    <row r="31" spans="1:25">
      <c r="C31" s="112">
        <v>1000</v>
      </c>
    </row>
    <row r="32" spans="1:25" s="88" customFormat="1">
      <c r="A32" s="961" t="s">
        <v>462</v>
      </c>
      <c r="B32" s="962"/>
      <c r="C32" s="931" t="s">
        <v>59</v>
      </c>
      <c r="D32" s="932"/>
      <c r="E32" s="932"/>
      <c r="F32" s="932"/>
      <c r="G32" s="932"/>
      <c r="H32" s="932"/>
      <c r="I32" s="932"/>
      <c r="J32" s="932"/>
      <c r="K32" s="932"/>
      <c r="L32" s="932"/>
      <c r="M32" s="932"/>
      <c r="N32" s="932"/>
      <c r="O32" s="932"/>
      <c r="P32" s="932"/>
    </row>
    <row r="33" spans="1:20" s="88" customFormat="1">
      <c r="A33" s="942" t="s">
        <v>0</v>
      </c>
      <c r="B33" s="943"/>
      <c r="C33" s="931" t="s">
        <v>246</v>
      </c>
      <c r="D33" s="933"/>
      <c r="E33" s="931" t="s">
        <v>5</v>
      </c>
      <c r="F33" s="933"/>
      <c r="G33" s="931" t="s">
        <v>6</v>
      </c>
      <c r="H33" s="933"/>
      <c r="I33" s="931" t="s">
        <v>7</v>
      </c>
      <c r="J33" s="933"/>
      <c r="K33" s="931" t="s">
        <v>14</v>
      </c>
      <c r="L33" s="933"/>
      <c r="M33" s="931" t="s">
        <v>369</v>
      </c>
      <c r="N33" s="933"/>
      <c r="O33" s="931" t="s">
        <v>53</v>
      </c>
      <c r="P33" s="933"/>
    </row>
    <row r="34" spans="1:20">
      <c r="A34" s="964" t="s">
        <v>393</v>
      </c>
      <c r="B34" s="976"/>
      <c r="C34" s="611" t="s">
        <v>525</v>
      </c>
      <c r="D34" s="613" t="s">
        <v>523</v>
      </c>
      <c r="E34" s="611" t="s">
        <v>525</v>
      </c>
      <c r="F34" s="613" t="s">
        <v>523</v>
      </c>
      <c r="G34" s="611" t="s">
        <v>525</v>
      </c>
      <c r="H34" s="613" t="s">
        <v>523</v>
      </c>
      <c r="I34" s="611" t="s">
        <v>525</v>
      </c>
      <c r="J34" s="613" t="s">
        <v>523</v>
      </c>
      <c r="K34" s="611" t="s">
        <v>525</v>
      </c>
      <c r="L34" s="613" t="s">
        <v>523</v>
      </c>
      <c r="M34" s="611" t="s">
        <v>525</v>
      </c>
      <c r="N34" s="613" t="s">
        <v>523</v>
      </c>
      <c r="O34" s="611" t="s">
        <v>525</v>
      </c>
      <c r="P34" s="613" t="s">
        <v>523</v>
      </c>
    </row>
    <row r="35" spans="1:20">
      <c r="A35" s="970"/>
      <c r="B35" s="971"/>
      <c r="C35" s="612" t="s">
        <v>245</v>
      </c>
      <c r="D35" s="282" t="s">
        <v>245</v>
      </c>
      <c r="E35" s="612" t="s">
        <v>245</v>
      </c>
      <c r="F35" s="282" t="s">
        <v>245</v>
      </c>
      <c r="G35" s="612" t="s">
        <v>245</v>
      </c>
      <c r="H35" s="282" t="s">
        <v>245</v>
      </c>
      <c r="I35" s="612" t="s">
        <v>245</v>
      </c>
      <c r="J35" s="282" t="s">
        <v>245</v>
      </c>
      <c r="K35" s="612" t="s">
        <v>245</v>
      </c>
      <c r="L35" s="282" t="s">
        <v>245</v>
      </c>
      <c r="M35" s="612" t="s">
        <v>245</v>
      </c>
      <c r="N35" s="282" t="s">
        <v>245</v>
      </c>
      <c r="O35" s="612" t="s">
        <v>245</v>
      </c>
      <c r="P35" s="282" t="s">
        <v>245</v>
      </c>
    </row>
    <row r="36" spans="1:20" s="107" customFormat="1">
      <c r="A36" s="168" t="s">
        <v>394</v>
      </c>
      <c r="B36" s="169"/>
      <c r="C36" s="610">
        <v>0</v>
      </c>
      <c r="D36" s="286">
        <v>0</v>
      </c>
      <c r="E36" s="610">
        <v>735.40800000000002</v>
      </c>
      <c r="F36" s="286">
        <v>324.41800000000001</v>
      </c>
      <c r="G36" s="610">
        <v>3950.5219999999999</v>
      </c>
      <c r="H36" s="286">
        <v>4635.5379999999996</v>
      </c>
      <c r="I36" s="610">
        <v>802.31799999999998</v>
      </c>
      <c r="J36" s="286">
        <v>768.149</v>
      </c>
      <c r="K36" s="610">
        <v>0</v>
      </c>
      <c r="L36" s="286">
        <v>892.12699999999995</v>
      </c>
      <c r="M36" s="610">
        <v>0</v>
      </c>
      <c r="N36" s="286">
        <v>0</v>
      </c>
      <c r="O36" s="610">
        <v>5488.2479999999996</v>
      </c>
      <c r="P36" s="286">
        <v>6620.232</v>
      </c>
    </row>
    <row r="37" spans="1:20">
      <c r="A37" s="170"/>
      <c r="B37" s="171" t="s">
        <v>395</v>
      </c>
      <c r="C37" s="610">
        <v>0</v>
      </c>
      <c r="D37" s="285">
        <v>0</v>
      </c>
      <c r="E37" s="610">
        <v>0</v>
      </c>
      <c r="F37" s="285">
        <v>0</v>
      </c>
      <c r="G37" s="610">
        <v>482.71699999999998</v>
      </c>
      <c r="H37" s="285">
        <v>904.88199999999995</v>
      </c>
      <c r="I37" s="610">
        <v>255.875</v>
      </c>
      <c r="J37" s="285">
        <v>260.42700000000002</v>
      </c>
      <c r="K37" s="610">
        <v>0</v>
      </c>
      <c r="L37" s="285">
        <v>0</v>
      </c>
      <c r="M37" s="610">
        <v>0</v>
      </c>
      <c r="N37" s="285">
        <v>0</v>
      </c>
      <c r="O37" s="610">
        <v>738.59199999999998</v>
      </c>
      <c r="P37" s="285">
        <v>1165.309</v>
      </c>
    </row>
    <row r="38" spans="1:20">
      <c r="A38" s="170"/>
      <c r="B38" s="171" t="s">
        <v>396</v>
      </c>
      <c r="C38" s="610">
        <v>0</v>
      </c>
      <c r="D38" s="285">
        <v>0</v>
      </c>
      <c r="E38" s="610">
        <v>0</v>
      </c>
      <c r="F38" s="285">
        <v>3.0000000000000001E-3</v>
      </c>
      <c r="G38" s="610">
        <v>19.893999999999998</v>
      </c>
      <c r="H38" s="285">
        <v>15.696</v>
      </c>
      <c r="I38" s="610">
        <v>1.0229999999999999</v>
      </c>
      <c r="J38" s="285">
        <v>1.0860000000000001</v>
      </c>
      <c r="K38" s="610">
        <v>0</v>
      </c>
      <c r="L38" s="285">
        <v>0</v>
      </c>
      <c r="M38" s="610">
        <v>0</v>
      </c>
      <c r="N38" s="285">
        <v>0</v>
      </c>
      <c r="O38" s="610">
        <v>20.917000000000002</v>
      </c>
      <c r="P38" s="285">
        <v>16.785</v>
      </c>
    </row>
    <row r="39" spans="1:20">
      <c r="A39" s="170"/>
      <c r="B39" s="171" t="s">
        <v>397</v>
      </c>
      <c r="C39" s="610">
        <v>0</v>
      </c>
      <c r="D39" s="285">
        <v>0</v>
      </c>
      <c r="E39" s="610">
        <v>521.25400000000002</v>
      </c>
      <c r="F39" s="285">
        <v>231.916</v>
      </c>
      <c r="G39" s="610">
        <v>1493.38</v>
      </c>
      <c r="H39" s="285">
        <v>2153.0990000000002</v>
      </c>
      <c r="I39" s="610">
        <v>343.46699999999998</v>
      </c>
      <c r="J39" s="285">
        <v>386.99900000000002</v>
      </c>
      <c r="K39" s="610">
        <v>0</v>
      </c>
      <c r="L39" s="285">
        <v>0</v>
      </c>
      <c r="M39" s="610">
        <v>0</v>
      </c>
      <c r="N39" s="285">
        <v>0</v>
      </c>
      <c r="O39" s="610">
        <v>2358.1010000000001</v>
      </c>
      <c r="P39" s="285">
        <v>2772.0140000000001</v>
      </c>
    </row>
    <row r="40" spans="1:20">
      <c r="A40" s="170"/>
      <c r="B40" s="171" t="s">
        <v>398</v>
      </c>
      <c r="C40" s="610">
        <v>0</v>
      </c>
      <c r="D40" s="285">
        <v>0</v>
      </c>
      <c r="E40" s="610">
        <v>84.230999999999995</v>
      </c>
      <c r="F40" s="285">
        <v>65.646000000000001</v>
      </c>
      <c r="G40" s="610">
        <v>1833.596</v>
      </c>
      <c r="H40" s="285">
        <v>1404.3610000000001</v>
      </c>
      <c r="I40" s="610">
        <v>174.12</v>
      </c>
      <c r="J40" s="285">
        <v>22.227</v>
      </c>
      <c r="K40" s="610">
        <v>0</v>
      </c>
      <c r="L40" s="285">
        <v>0</v>
      </c>
      <c r="M40" s="610">
        <v>0</v>
      </c>
      <c r="N40" s="285">
        <v>0</v>
      </c>
      <c r="O40" s="610">
        <v>2091.9470000000001</v>
      </c>
      <c r="P40" s="285">
        <v>1492.2339999999999</v>
      </c>
    </row>
    <row r="41" spans="1:20">
      <c r="A41" s="170"/>
      <c r="B41" s="171" t="s">
        <v>399</v>
      </c>
      <c r="C41" s="610">
        <v>0</v>
      </c>
      <c r="D41" s="285">
        <v>0</v>
      </c>
      <c r="E41" s="610">
        <v>45.323</v>
      </c>
      <c r="F41" s="285">
        <v>21.463999999999999</v>
      </c>
      <c r="G41" s="610">
        <v>75.391999999999996</v>
      </c>
      <c r="H41" s="285">
        <v>91.066999999999993</v>
      </c>
      <c r="I41" s="610">
        <v>7.4</v>
      </c>
      <c r="J41" s="285">
        <v>7.6180000000000003</v>
      </c>
      <c r="K41" s="610">
        <v>0</v>
      </c>
      <c r="L41" s="285">
        <v>0</v>
      </c>
      <c r="M41" s="610">
        <v>0</v>
      </c>
      <c r="N41" s="285">
        <v>0</v>
      </c>
      <c r="O41" s="610">
        <v>128.11500000000001</v>
      </c>
      <c r="P41" s="285">
        <v>120.149</v>
      </c>
    </row>
    <row r="42" spans="1:20">
      <c r="A42" s="170"/>
      <c r="B42" s="171" t="s">
        <v>400</v>
      </c>
      <c r="C42" s="610">
        <v>0</v>
      </c>
      <c r="D42" s="285">
        <v>0</v>
      </c>
      <c r="E42" s="610">
        <v>72.14</v>
      </c>
      <c r="F42" s="285">
        <v>0</v>
      </c>
      <c r="G42" s="610">
        <v>0</v>
      </c>
      <c r="H42" s="285">
        <v>0</v>
      </c>
      <c r="I42" s="610">
        <v>0</v>
      </c>
      <c r="J42" s="285">
        <v>64.283000000000001</v>
      </c>
      <c r="K42" s="610">
        <v>0</v>
      </c>
      <c r="L42" s="285">
        <v>0</v>
      </c>
      <c r="M42" s="610">
        <v>0</v>
      </c>
      <c r="N42" s="285">
        <v>0</v>
      </c>
      <c r="O42" s="610">
        <v>72.14</v>
      </c>
      <c r="P42" s="285">
        <v>64.283000000000001</v>
      </c>
    </row>
    <row r="43" spans="1:20">
      <c r="A43" s="170"/>
      <c r="B43" s="171" t="s">
        <v>401</v>
      </c>
      <c r="C43" s="610">
        <v>0</v>
      </c>
      <c r="D43" s="285">
        <v>0</v>
      </c>
      <c r="E43" s="610">
        <v>0</v>
      </c>
      <c r="F43" s="285">
        <v>0</v>
      </c>
      <c r="G43" s="610">
        <v>0</v>
      </c>
      <c r="H43" s="285">
        <v>0</v>
      </c>
      <c r="I43" s="610">
        <v>0</v>
      </c>
      <c r="J43" s="285">
        <v>0</v>
      </c>
      <c r="K43" s="610">
        <v>0</v>
      </c>
      <c r="L43" s="285">
        <v>0</v>
      </c>
      <c r="M43" s="610">
        <v>0</v>
      </c>
      <c r="N43" s="285">
        <v>0</v>
      </c>
      <c r="O43" s="610">
        <v>0</v>
      </c>
      <c r="P43" s="285">
        <v>0</v>
      </c>
    </row>
    <row r="44" spans="1:20">
      <c r="A44" s="170"/>
      <c r="B44" s="171" t="s">
        <v>402</v>
      </c>
      <c r="C44" s="610">
        <v>0</v>
      </c>
      <c r="D44" s="285">
        <v>0</v>
      </c>
      <c r="E44" s="610">
        <v>12.46</v>
      </c>
      <c r="F44" s="285">
        <v>5.3890000000000002</v>
      </c>
      <c r="G44" s="610">
        <v>45.542999999999999</v>
      </c>
      <c r="H44" s="285">
        <v>66.433000000000007</v>
      </c>
      <c r="I44" s="610">
        <v>20.433</v>
      </c>
      <c r="J44" s="285">
        <v>25.509</v>
      </c>
      <c r="K44" s="610">
        <v>0</v>
      </c>
      <c r="L44" s="285">
        <v>0</v>
      </c>
      <c r="M44" s="610">
        <v>0</v>
      </c>
      <c r="N44" s="285">
        <v>0</v>
      </c>
      <c r="O44" s="610">
        <v>78.436000000000007</v>
      </c>
      <c r="P44" s="285">
        <v>97.331000000000003</v>
      </c>
    </row>
    <row r="45" spans="1:20">
      <c r="Q45" s="172"/>
      <c r="R45" s="172"/>
      <c r="S45" s="172"/>
      <c r="T45" s="172"/>
    </row>
    <row r="46" spans="1:20">
      <c r="A46" s="170"/>
      <c r="B46" s="175" t="s">
        <v>403</v>
      </c>
      <c r="C46" s="610">
        <v>0</v>
      </c>
      <c r="D46" s="285">
        <v>0</v>
      </c>
      <c r="E46" s="610">
        <v>0</v>
      </c>
      <c r="F46" s="285">
        <v>0</v>
      </c>
      <c r="G46" s="610">
        <v>0</v>
      </c>
      <c r="H46" s="285">
        <v>0</v>
      </c>
      <c r="I46" s="610">
        <v>0</v>
      </c>
      <c r="J46" s="285">
        <v>0</v>
      </c>
      <c r="K46" s="610">
        <v>0</v>
      </c>
      <c r="L46" s="285">
        <v>892.12699999999995</v>
      </c>
      <c r="M46" s="610">
        <v>0</v>
      </c>
      <c r="N46" s="285">
        <v>0</v>
      </c>
      <c r="O46" s="610">
        <v>0</v>
      </c>
      <c r="P46" s="285">
        <v>892.12699999999995</v>
      </c>
    </row>
    <row r="47" spans="1:20">
      <c r="Q47" s="172"/>
      <c r="R47" s="172"/>
      <c r="S47" s="172"/>
      <c r="T47" s="172"/>
    </row>
    <row r="48" spans="1:20" s="107" customFormat="1">
      <c r="A48" s="168" t="s">
        <v>404</v>
      </c>
      <c r="B48" s="169"/>
      <c r="C48" s="609">
        <v>0</v>
      </c>
      <c r="D48" s="286">
        <v>0</v>
      </c>
      <c r="E48" s="609">
        <v>793.1</v>
      </c>
      <c r="F48" s="286">
        <v>556.29600000000005</v>
      </c>
      <c r="G48" s="609">
        <v>4426.3059999999996</v>
      </c>
      <c r="H48" s="286">
        <v>5486.6670000000004</v>
      </c>
      <c r="I48" s="609">
        <v>1070.537</v>
      </c>
      <c r="J48" s="286">
        <v>1237.9570000000001</v>
      </c>
      <c r="K48" s="609">
        <v>0</v>
      </c>
      <c r="L48" s="286">
        <v>0</v>
      </c>
      <c r="M48" s="609">
        <v>0</v>
      </c>
      <c r="N48" s="286">
        <v>0</v>
      </c>
      <c r="O48" s="609">
        <v>6289.9430000000002</v>
      </c>
      <c r="P48" s="286">
        <v>7280.92</v>
      </c>
    </row>
    <row r="49" spans="1:20">
      <c r="A49" s="170"/>
      <c r="B49" s="171" t="s">
        <v>405</v>
      </c>
      <c r="C49" s="610">
        <v>0</v>
      </c>
      <c r="D49" s="285">
        <v>0</v>
      </c>
      <c r="E49" s="610">
        <v>0</v>
      </c>
      <c r="F49" s="285">
        <v>0</v>
      </c>
      <c r="G49" s="610">
        <v>1396.7850000000001</v>
      </c>
      <c r="H49" s="285">
        <v>1792.38</v>
      </c>
      <c r="I49" s="610">
        <v>993.73500000000001</v>
      </c>
      <c r="J49" s="285">
        <v>1136.3430000000001</v>
      </c>
      <c r="K49" s="610">
        <v>0</v>
      </c>
      <c r="L49" s="285">
        <v>0</v>
      </c>
      <c r="M49" s="610">
        <v>0</v>
      </c>
      <c r="N49" s="285">
        <v>0</v>
      </c>
      <c r="O49" s="610">
        <v>2390.52</v>
      </c>
      <c r="P49" s="285">
        <v>2928.723</v>
      </c>
    </row>
    <row r="50" spans="1:20">
      <c r="A50" s="170"/>
      <c r="B50" s="171" t="s">
        <v>406</v>
      </c>
      <c r="C50" s="610">
        <v>0</v>
      </c>
      <c r="D50" s="285">
        <v>0</v>
      </c>
      <c r="E50" s="610">
        <v>0</v>
      </c>
      <c r="F50" s="285">
        <v>0</v>
      </c>
      <c r="G50" s="610">
        <v>46.231000000000002</v>
      </c>
      <c r="H50" s="285">
        <v>48.588999999999999</v>
      </c>
      <c r="I50" s="610">
        <v>13.146000000000001</v>
      </c>
      <c r="J50" s="285">
        <v>11.441000000000001</v>
      </c>
      <c r="K50" s="610">
        <v>0</v>
      </c>
      <c r="L50" s="285">
        <v>0</v>
      </c>
      <c r="M50" s="610">
        <v>0</v>
      </c>
      <c r="N50" s="285">
        <v>0</v>
      </c>
      <c r="O50" s="610">
        <v>59.377000000000002</v>
      </c>
      <c r="P50" s="285">
        <v>60.03</v>
      </c>
    </row>
    <row r="51" spans="1:20">
      <c r="A51" s="170"/>
      <c r="B51" s="171" t="s">
        <v>407</v>
      </c>
      <c r="C51" s="610">
        <v>0</v>
      </c>
      <c r="D51" s="285">
        <v>0</v>
      </c>
      <c r="E51" s="610">
        <v>212.381</v>
      </c>
      <c r="F51" s="285">
        <v>121.004</v>
      </c>
      <c r="G51" s="610">
        <v>1568.1389999999999</v>
      </c>
      <c r="H51" s="285">
        <v>1455.885</v>
      </c>
      <c r="I51" s="610">
        <v>5.0380000000000003</v>
      </c>
      <c r="J51" s="285">
        <v>5.4260000000000002</v>
      </c>
      <c r="K51" s="610">
        <v>0</v>
      </c>
      <c r="L51" s="285">
        <v>0</v>
      </c>
      <c r="M51" s="610">
        <v>0</v>
      </c>
      <c r="N51" s="285">
        <v>0</v>
      </c>
      <c r="O51" s="610">
        <v>1785.558</v>
      </c>
      <c r="P51" s="285">
        <v>1582.3150000000001</v>
      </c>
    </row>
    <row r="52" spans="1:20">
      <c r="A52" s="170"/>
      <c r="B52" s="171" t="s">
        <v>408</v>
      </c>
      <c r="C52" s="610">
        <v>0</v>
      </c>
      <c r="D52" s="285">
        <v>0</v>
      </c>
      <c r="E52" s="610">
        <v>0</v>
      </c>
      <c r="F52" s="285">
        <v>0</v>
      </c>
      <c r="G52" s="610">
        <v>0</v>
      </c>
      <c r="H52" s="285">
        <v>154.44900000000001</v>
      </c>
      <c r="I52" s="610">
        <v>0.97399999999999998</v>
      </c>
      <c r="J52" s="285">
        <v>0.96499999999999997</v>
      </c>
      <c r="K52" s="610">
        <v>0</v>
      </c>
      <c r="L52" s="285">
        <v>0</v>
      </c>
      <c r="M52" s="610">
        <v>0</v>
      </c>
      <c r="N52" s="285">
        <v>0</v>
      </c>
      <c r="O52" s="610">
        <v>0.97399999999999998</v>
      </c>
      <c r="P52" s="285">
        <v>155.41399999999999</v>
      </c>
    </row>
    <row r="53" spans="1:20">
      <c r="A53" s="170"/>
      <c r="B53" s="171" t="s">
        <v>409</v>
      </c>
      <c r="C53" s="610">
        <v>0</v>
      </c>
      <c r="D53" s="285">
        <v>0</v>
      </c>
      <c r="E53" s="610">
        <v>5.9560000000000004</v>
      </c>
      <c r="F53" s="285">
        <v>4.101</v>
      </c>
      <c r="G53" s="610">
        <v>516.42600000000004</v>
      </c>
      <c r="H53" s="285">
        <v>560.64</v>
      </c>
      <c r="I53" s="610">
        <v>6.21</v>
      </c>
      <c r="J53" s="285">
        <v>5.1130000000000004</v>
      </c>
      <c r="K53" s="610">
        <v>0</v>
      </c>
      <c r="L53" s="285">
        <v>0</v>
      </c>
      <c r="M53" s="610">
        <v>0</v>
      </c>
      <c r="N53" s="285">
        <v>0</v>
      </c>
      <c r="O53" s="610">
        <v>528.59199999999998</v>
      </c>
      <c r="P53" s="285">
        <v>569.85400000000004</v>
      </c>
    </row>
    <row r="54" spans="1:20">
      <c r="A54" s="170"/>
      <c r="B54" s="171" t="s">
        <v>410</v>
      </c>
      <c r="C54" s="610">
        <v>0</v>
      </c>
      <c r="D54" s="285">
        <v>0</v>
      </c>
      <c r="E54" s="610">
        <v>499.48200000000003</v>
      </c>
      <c r="F54" s="285">
        <v>355.13200000000001</v>
      </c>
      <c r="G54" s="610">
        <v>28.439</v>
      </c>
      <c r="H54" s="285">
        <v>22.733000000000001</v>
      </c>
      <c r="I54" s="610">
        <v>-31.401</v>
      </c>
      <c r="J54" s="285">
        <v>-25.943999999999999</v>
      </c>
      <c r="K54" s="610">
        <v>0</v>
      </c>
      <c r="L54" s="285">
        <v>0</v>
      </c>
      <c r="M54" s="610">
        <v>0</v>
      </c>
      <c r="N54" s="285">
        <v>0</v>
      </c>
      <c r="O54" s="610">
        <v>496.52</v>
      </c>
      <c r="P54" s="285">
        <v>351.92099999999999</v>
      </c>
    </row>
    <row r="55" spans="1:20">
      <c r="A55" s="170"/>
      <c r="B55" s="171" t="s">
        <v>411</v>
      </c>
      <c r="C55" s="610">
        <v>0</v>
      </c>
      <c r="D55" s="285">
        <v>0</v>
      </c>
      <c r="E55" s="610">
        <v>15.103999999999999</v>
      </c>
      <c r="F55" s="285">
        <v>9.5030000000000001</v>
      </c>
      <c r="G55" s="610">
        <v>870.26199999999994</v>
      </c>
      <c r="H55" s="285">
        <v>1451.713</v>
      </c>
      <c r="I55" s="610">
        <v>82.762</v>
      </c>
      <c r="J55" s="285">
        <v>104.613</v>
      </c>
      <c r="K55" s="610">
        <v>0</v>
      </c>
      <c r="L55" s="285">
        <v>0</v>
      </c>
      <c r="M55" s="610">
        <v>0</v>
      </c>
      <c r="N55" s="285">
        <v>0</v>
      </c>
      <c r="O55" s="610">
        <v>968.12800000000004</v>
      </c>
      <c r="P55" s="285">
        <v>1565.829</v>
      </c>
    </row>
    <row r="56" spans="1:20">
      <c r="A56" s="170"/>
      <c r="B56" s="171" t="s">
        <v>412</v>
      </c>
      <c r="C56" s="610">
        <v>0</v>
      </c>
      <c r="D56" s="285">
        <v>0</v>
      </c>
      <c r="E56" s="610">
        <v>60.177</v>
      </c>
      <c r="F56" s="285">
        <v>66.555999999999997</v>
      </c>
      <c r="G56" s="610">
        <v>2.4E-2</v>
      </c>
      <c r="H56" s="285">
        <v>0.27800000000000002</v>
      </c>
      <c r="I56" s="610">
        <v>7.2999999999999995E-2</v>
      </c>
      <c r="J56" s="285">
        <v>0</v>
      </c>
      <c r="K56" s="610">
        <v>0</v>
      </c>
      <c r="L56" s="285">
        <v>0</v>
      </c>
      <c r="M56" s="610">
        <v>0</v>
      </c>
      <c r="N56" s="285">
        <v>0</v>
      </c>
      <c r="O56" s="610">
        <v>60.274000000000001</v>
      </c>
      <c r="P56" s="285">
        <v>66.834000000000003</v>
      </c>
    </row>
    <row r="57" spans="1:20">
      <c r="Q57" s="172"/>
      <c r="R57" s="172"/>
      <c r="S57" s="172"/>
      <c r="T57" s="172"/>
    </row>
    <row r="58" spans="1:20" s="107" customFormat="1">
      <c r="A58" s="168" t="s">
        <v>413</v>
      </c>
      <c r="B58" s="169"/>
      <c r="C58" s="609">
        <v>0</v>
      </c>
      <c r="D58" s="286">
        <v>0</v>
      </c>
      <c r="E58" s="609">
        <v>1291.56</v>
      </c>
      <c r="F58" s="286">
        <v>783.66800000000001</v>
      </c>
      <c r="G58" s="609">
        <v>3435.0160000000001</v>
      </c>
      <c r="H58" s="286">
        <v>3321.6370000000002</v>
      </c>
      <c r="I58" s="609">
        <v>916.33399999999995</v>
      </c>
      <c r="J58" s="286">
        <v>1036.3879999999999</v>
      </c>
      <c r="K58" s="609">
        <v>0</v>
      </c>
      <c r="L58" s="286">
        <v>937.34500000000003</v>
      </c>
      <c r="M58" s="609">
        <v>0</v>
      </c>
      <c r="N58" s="286">
        <v>0</v>
      </c>
      <c r="O58" s="609">
        <v>5642.91</v>
      </c>
      <c r="P58" s="286">
        <v>6079.0379999999996</v>
      </c>
    </row>
    <row r="59" spans="1:20" s="107" customFormat="1">
      <c r="A59" s="168" t="s">
        <v>414</v>
      </c>
      <c r="B59" s="169"/>
      <c r="C59" s="609">
        <v>0</v>
      </c>
      <c r="D59" s="286">
        <v>0</v>
      </c>
      <c r="E59" s="609">
        <v>1291.56</v>
      </c>
      <c r="F59" s="286">
        <v>783.66800000000001</v>
      </c>
      <c r="G59" s="609">
        <v>3435.0160000000001</v>
      </c>
      <c r="H59" s="286">
        <v>3321.6370000000002</v>
      </c>
      <c r="I59" s="609">
        <v>916.33399999999995</v>
      </c>
      <c r="J59" s="286">
        <v>1036.3879999999999</v>
      </c>
      <c r="K59" s="609">
        <v>0</v>
      </c>
      <c r="L59" s="286">
        <v>937.34500000000003</v>
      </c>
      <c r="M59" s="609">
        <v>0</v>
      </c>
      <c r="N59" s="286">
        <v>0</v>
      </c>
      <c r="O59" s="609">
        <v>5642.91</v>
      </c>
      <c r="P59" s="286">
        <v>6079.0379999999996</v>
      </c>
    </row>
    <row r="60" spans="1:20">
      <c r="A60" s="170"/>
      <c r="B60" s="171" t="s">
        <v>415</v>
      </c>
      <c r="C60" s="610">
        <v>0</v>
      </c>
      <c r="D60" s="285">
        <v>0</v>
      </c>
      <c r="E60" s="610">
        <v>808.80799999999999</v>
      </c>
      <c r="F60" s="285">
        <v>503.05700000000002</v>
      </c>
      <c r="G60" s="610">
        <v>1969.5450000000001</v>
      </c>
      <c r="H60" s="285">
        <v>1811.615</v>
      </c>
      <c r="I60" s="610">
        <v>0</v>
      </c>
      <c r="J60" s="285">
        <v>0</v>
      </c>
      <c r="K60" s="610">
        <v>0</v>
      </c>
      <c r="L60" s="285">
        <v>790.35199999999998</v>
      </c>
      <c r="M60" s="610">
        <v>0</v>
      </c>
      <c r="N60" s="285">
        <v>0</v>
      </c>
      <c r="O60" s="610">
        <v>2778.3530000000001</v>
      </c>
      <c r="P60" s="285">
        <v>3105.0239999999999</v>
      </c>
    </row>
    <row r="61" spans="1:20">
      <c r="A61" s="170"/>
      <c r="B61" s="171" t="s">
        <v>416</v>
      </c>
      <c r="C61" s="610">
        <v>0</v>
      </c>
      <c r="D61" s="285">
        <v>0</v>
      </c>
      <c r="E61" s="610">
        <v>96.88</v>
      </c>
      <c r="F61" s="285">
        <v>40.606999999999999</v>
      </c>
      <c r="G61" s="610">
        <v>-25.728000000000002</v>
      </c>
      <c r="H61" s="285">
        <v>-205.167</v>
      </c>
      <c r="I61" s="610">
        <v>394.70100000000002</v>
      </c>
      <c r="J61" s="285">
        <v>472.08800000000002</v>
      </c>
      <c r="K61" s="610">
        <v>0</v>
      </c>
      <c r="L61" s="285">
        <v>118.253</v>
      </c>
      <c r="M61" s="610">
        <v>0</v>
      </c>
      <c r="N61" s="285">
        <v>0</v>
      </c>
      <c r="O61" s="610">
        <v>465.85300000000001</v>
      </c>
      <c r="P61" s="285">
        <v>425.78100000000001</v>
      </c>
    </row>
    <row r="62" spans="1:20">
      <c r="A62" s="170"/>
      <c r="B62" s="171" t="s">
        <v>417</v>
      </c>
      <c r="C62" s="610">
        <v>0</v>
      </c>
      <c r="D62" s="285">
        <v>0</v>
      </c>
      <c r="E62" s="610">
        <v>0</v>
      </c>
      <c r="F62" s="285">
        <v>0</v>
      </c>
      <c r="G62" s="610">
        <v>0</v>
      </c>
      <c r="H62" s="285">
        <v>0</v>
      </c>
      <c r="I62" s="610">
        <v>0</v>
      </c>
      <c r="J62" s="285">
        <v>0</v>
      </c>
      <c r="K62" s="610">
        <v>0</v>
      </c>
      <c r="L62" s="285">
        <v>0</v>
      </c>
      <c r="M62" s="610">
        <v>0</v>
      </c>
      <c r="N62" s="285">
        <v>0</v>
      </c>
      <c r="O62" s="610">
        <v>0</v>
      </c>
      <c r="P62" s="285">
        <v>0</v>
      </c>
    </row>
    <row r="63" spans="1:20">
      <c r="A63" s="170"/>
      <c r="B63" s="171" t="s">
        <v>418</v>
      </c>
      <c r="C63" s="610">
        <v>0</v>
      </c>
      <c r="D63" s="285">
        <v>0</v>
      </c>
      <c r="E63" s="610">
        <v>0</v>
      </c>
      <c r="F63" s="285">
        <v>0</v>
      </c>
      <c r="G63" s="610">
        <v>0</v>
      </c>
      <c r="H63" s="285">
        <v>0</v>
      </c>
      <c r="I63" s="610">
        <v>0</v>
      </c>
      <c r="J63" s="285">
        <v>0</v>
      </c>
      <c r="K63" s="610">
        <v>0</v>
      </c>
      <c r="L63" s="285">
        <v>0</v>
      </c>
      <c r="M63" s="610">
        <v>0</v>
      </c>
      <c r="N63" s="285">
        <v>0</v>
      </c>
      <c r="O63" s="610">
        <v>0</v>
      </c>
      <c r="P63" s="285">
        <v>0</v>
      </c>
    </row>
    <row r="64" spans="1:20">
      <c r="A64" s="170"/>
      <c r="B64" s="171" t="s">
        <v>419</v>
      </c>
      <c r="C64" s="610">
        <v>0</v>
      </c>
      <c r="D64" s="285">
        <v>0</v>
      </c>
      <c r="E64" s="610">
        <v>0</v>
      </c>
      <c r="F64" s="285">
        <v>0</v>
      </c>
      <c r="G64" s="610">
        <v>0</v>
      </c>
      <c r="H64" s="285">
        <v>0</v>
      </c>
      <c r="I64" s="610">
        <v>0</v>
      </c>
      <c r="J64" s="285">
        <v>0</v>
      </c>
      <c r="K64" s="610">
        <v>0</v>
      </c>
      <c r="L64" s="285">
        <v>0</v>
      </c>
      <c r="M64" s="610">
        <v>0</v>
      </c>
      <c r="N64" s="285">
        <v>0</v>
      </c>
      <c r="O64" s="610">
        <v>0</v>
      </c>
      <c r="P64" s="285">
        <v>0</v>
      </c>
    </row>
    <row r="65" spans="1:61">
      <c r="A65" s="170"/>
      <c r="B65" s="171" t="s">
        <v>420</v>
      </c>
      <c r="C65" s="610">
        <v>0</v>
      </c>
      <c r="D65" s="285">
        <v>0</v>
      </c>
      <c r="E65" s="610">
        <v>385.87200000000001</v>
      </c>
      <c r="F65" s="285">
        <v>240.00399999999999</v>
      </c>
      <c r="G65" s="610">
        <v>1491.1990000000001</v>
      </c>
      <c r="H65" s="285">
        <v>1715.1890000000001</v>
      </c>
      <c r="I65" s="610">
        <v>521.63300000000004</v>
      </c>
      <c r="J65" s="285">
        <v>564.29999999999995</v>
      </c>
      <c r="K65" s="610">
        <v>0</v>
      </c>
      <c r="L65" s="285">
        <v>28.74</v>
      </c>
      <c r="M65" s="610">
        <v>0</v>
      </c>
      <c r="N65" s="285">
        <v>0</v>
      </c>
      <c r="O65" s="610">
        <v>2398.7040000000002</v>
      </c>
      <c r="P65" s="285">
        <v>2548.2330000000002</v>
      </c>
    </row>
    <row r="66" spans="1:61">
      <c r="Q66" s="172"/>
      <c r="R66" s="172"/>
      <c r="S66" s="172"/>
      <c r="T66" s="172"/>
      <c r="U66" s="172"/>
    </row>
    <row r="67" spans="1:61">
      <c r="A67" s="182" t="s">
        <v>421</v>
      </c>
      <c r="B67" s="171"/>
      <c r="C67" s="610">
        <v>0</v>
      </c>
      <c r="D67" s="286">
        <v>0</v>
      </c>
      <c r="E67" s="610">
        <v>0</v>
      </c>
      <c r="F67" s="286">
        <v>0</v>
      </c>
      <c r="G67" s="610">
        <v>0</v>
      </c>
      <c r="H67" s="286">
        <v>0</v>
      </c>
      <c r="I67" s="610">
        <v>0</v>
      </c>
      <c r="J67" s="286">
        <v>0</v>
      </c>
      <c r="K67" s="610">
        <v>0</v>
      </c>
      <c r="L67" s="286">
        <v>0</v>
      </c>
      <c r="M67" s="610">
        <v>0</v>
      </c>
      <c r="N67" s="286">
        <v>0</v>
      </c>
      <c r="O67" s="610">
        <v>0</v>
      </c>
      <c r="P67" s="286">
        <v>0</v>
      </c>
    </row>
    <row r="68" spans="1:61">
      <c r="Q68" s="172"/>
      <c r="R68" s="172"/>
      <c r="S68" s="172"/>
      <c r="T68" s="172"/>
      <c r="U68" s="172"/>
      <c r="V68" s="172"/>
      <c r="W68" s="172"/>
      <c r="X68" s="172"/>
    </row>
    <row r="69" spans="1:61">
      <c r="A69" s="168" t="s">
        <v>422</v>
      </c>
      <c r="B69" s="184"/>
      <c r="C69" s="624">
        <v>0</v>
      </c>
      <c r="D69" s="286">
        <v>0</v>
      </c>
      <c r="E69" s="624">
        <v>2820.0680000000002</v>
      </c>
      <c r="F69" s="286">
        <v>1664.3820000000001</v>
      </c>
      <c r="G69" s="624">
        <v>11811.843999999999</v>
      </c>
      <c r="H69" s="286">
        <v>13443.842000000001</v>
      </c>
      <c r="I69" s="624">
        <v>2789.1889999999999</v>
      </c>
      <c r="J69" s="286">
        <v>3042.4940000000001</v>
      </c>
      <c r="K69" s="624">
        <v>0</v>
      </c>
      <c r="L69" s="286">
        <v>1829.472</v>
      </c>
      <c r="M69" s="624">
        <v>0</v>
      </c>
      <c r="N69" s="286">
        <v>0</v>
      </c>
      <c r="O69" s="624">
        <v>17421.100999999999</v>
      </c>
      <c r="P69" s="286">
        <v>19980.189999999999</v>
      </c>
    </row>
    <row r="72" spans="1:61">
      <c r="C72" s="963" t="s">
        <v>59</v>
      </c>
      <c r="D72" s="821"/>
      <c r="E72" s="821"/>
      <c r="F72" s="821"/>
      <c r="G72" s="821"/>
      <c r="H72" s="821"/>
      <c r="I72" s="821"/>
      <c r="J72" s="821"/>
      <c r="K72" s="821"/>
      <c r="L72" s="821"/>
      <c r="M72" s="821"/>
      <c r="N72" s="821"/>
      <c r="O72" s="821"/>
      <c r="P72" s="821"/>
      <c r="Q72" s="821"/>
      <c r="R72" s="821"/>
      <c r="S72" s="821"/>
      <c r="T72" s="821"/>
      <c r="U72" s="821"/>
      <c r="V72" s="821"/>
      <c r="W72" s="821"/>
      <c r="X72" s="821"/>
      <c r="Y72" s="821"/>
      <c r="Z72" s="821"/>
      <c r="AA72" s="821"/>
      <c r="AB72" s="821"/>
      <c r="AC72" s="821"/>
      <c r="AD72" s="821"/>
      <c r="AF72" s="172">
        <v>0</v>
      </c>
      <c r="AG72" s="172">
        <v>0</v>
      </c>
      <c r="AH72" s="963" t="s">
        <v>59</v>
      </c>
      <c r="AI72" s="821"/>
      <c r="AJ72" s="821"/>
      <c r="AK72" s="821"/>
      <c r="AL72" s="821"/>
      <c r="AM72" s="821"/>
      <c r="AN72" s="821"/>
      <c r="AO72" s="821"/>
      <c r="AP72" s="821"/>
      <c r="AQ72" s="821"/>
      <c r="AR72" s="821"/>
      <c r="AS72" s="821"/>
      <c r="AT72" s="821"/>
      <c r="AU72" s="821"/>
      <c r="AV72" s="821"/>
      <c r="AW72" s="821"/>
      <c r="AX72" s="821"/>
      <c r="AY72" s="821"/>
      <c r="AZ72" s="821"/>
      <c r="BA72" s="821"/>
      <c r="BB72" s="821"/>
      <c r="BC72" s="821"/>
      <c r="BD72" s="821"/>
      <c r="BE72" s="821"/>
      <c r="BF72" s="821"/>
      <c r="BG72" s="821"/>
      <c r="BH72" s="821"/>
      <c r="BI72" s="821"/>
    </row>
    <row r="73" spans="1:61">
      <c r="A73" s="942" t="s">
        <v>0</v>
      </c>
      <c r="B73" s="943"/>
      <c r="C73" s="931" t="s">
        <v>246</v>
      </c>
      <c r="D73" s="932"/>
      <c r="E73" s="932"/>
      <c r="F73" s="933"/>
      <c r="G73" s="931" t="s">
        <v>5</v>
      </c>
      <c r="H73" s="932"/>
      <c r="I73" s="932"/>
      <c r="J73" s="933"/>
      <c r="K73" s="931" t="s">
        <v>6</v>
      </c>
      <c r="L73" s="932"/>
      <c r="M73" s="932"/>
      <c r="N73" s="933"/>
      <c r="O73" s="931" t="s">
        <v>7</v>
      </c>
      <c r="P73" s="932"/>
      <c r="Q73" s="932"/>
      <c r="R73" s="933"/>
      <c r="S73" s="931" t="s">
        <v>14</v>
      </c>
      <c r="T73" s="932"/>
      <c r="U73" s="932"/>
      <c r="V73" s="933"/>
      <c r="W73" s="931" t="s">
        <v>369</v>
      </c>
      <c r="X73" s="932"/>
      <c r="Y73" s="932"/>
      <c r="Z73" s="933"/>
      <c r="AA73" s="931" t="s">
        <v>53</v>
      </c>
      <c r="AB73" s="932"/>
      <c r="AC73" s="932"/>
      <c r="AD73" s="933"/>
      <c r="AF73" s="942" t="s">
        <v>0</v>
      </c>
      <c r="AG73" s="943"/>
      <c r="AH73" s="931" t="s">
        <v>246</v>
      </c>
      <c r="AI73" s="932"/>
      <c r="AJ73" s="932"/>
      <c r="AK73" s="933"/>
      <c r="AL73" s="931" t="s">
        <v>5</v>
      </c>
      <c r="AM73" s="932"/>
      <c r="AN73" s="932"/>
      <c r="AO73" s="933"/>
      <c r="AP73" s="931" t="s">
        <v>6</v>
      </c>
      <c r="AQ73" s="932"/>
      <c r="AR73" s="932"/>
      <c r="AS73" s="933"/>
      <c r="AT73" s="931" t="s">
        <v>7</v>
      </c>
      <c r="AU73" s="932"/>
      <c r="AV73" s="932"/>
      <c r="AW73" s="933"/>
      <c r="AX73" s="931" t="s">
        <v>14</v>
      </c>
      <c r="AY73" s="932"/>
      <c r="AZ73" s="932"/>
      <c r="BA73" s="933"/>
      <c r="BB73" s="931" t="s">
        <v>369</v>
      </c>
      <c r="BC73" s="932"/>
      <c r="BD73" s="932"/>
      <c r="BE73" s="933"/>
      <c r="BF73" s="931" t="s">
        <v>53</v>
      </c>
      <c r="BG73" s="932"/>
      <c r="BH73" s="932"/>
      <c r="BI73" s="933"/>
    </row>
    <row r="74" spans="1:61">
      <c r="A74" s="720"/>
      <c r="B74" s="721"/>
      <c r="C74" s="931" t="s">
        <v>11</v>
      </c>
      <c r="D74" s="933"/>
      <c r="E74" s="931" t="s">
        <v>12</v>
      </c>
      <c r="F74" s="933"/>
      <c r="G74" s="931" t="s">
        <v>11</v>
      </c>
      <c r="H74" s="933"/>
      <c r="I74" s="931" t="s">
        <v>12</v>
      </c>
      <c r="J74" s="933"/>
      <c r="K74" s="931" t="s">
        <v>11</v>
      </c>
      <c r="L74" s="933"/>
      <c r="M74" s="931" t="s">
        <v>12</v>
      </c>
      <c r="N74" s="933"/>
      <c r="O74" s="931" t="s">
        <v>11</v>
      </c>
      <c r="P74" s="933"/>
      <c r="Q74" s="931" t="s">
        <v>12</v>
      </c>
      <c r="R74" s="933"/>
      <c r="S74" s="931" t="s">
        <v>11</v>
      </c>
      <c r="T74" s="933"/>
      <c r="U74" s="931" t="s">
        <v>12</v>
      </c>
      <c r="V74" s="933"/>
      <c r="W74" s="931" t="s">
        <v>11</v>
      </c>
      <c r="X74" s="933"/>
      <c r="Y74" s="931" t="s">
        <v>12</v>
      </c>
      <c r="Z74" s="933"/>
      <c r="AA74" s="931" t="s">
        <v>11</v>
      </c>
      <c r="AB74" s="933"/>
      <c r="AC74" s="931" t="s">
        <v>12</v>
      </c>
      <c r="AD74" s="933"/>
      <c r="AF74" s="720">
        <v>0</v>
      </c>
      <c r="AG74" s="721">
        <v>0</v>
      </c>
      <c r="AH74" s="931" t="s">
        <v>11</v>
      </c>
      <c r="AI74" s="933"/>
      <c r="AJ74" s="931" t="s">
        <v>12</v>
      </c>
      <c r="AK74" s="933"/>
      <c r="AL74" s="931" t="s">
        <v>11</v>
      </c>
      <c r="AM74" s="933"/>
      <c r="AN74" s="931" t="s">
        <v>12</v>
      </c>
      <c r="AO74" s="933"/>
      <c r="AP74" s="931" t="s">
        <v>11</v>
      </c>
      <c r="AQ74" s="933"/>
      <c r="AR74" s="931" t="s">
        <v>12</v>
      </c>
      <c r="AS74" s="933"/>
      <c r="AT74" s="931" t="s">
        <v>11</v>
      </c>
      <c r="AU74" s="933"/>
      <c r="AV74" s="931" t="s">
        <v>12</v>
      </c>
      <c r="AW74" s="933"/>
      <c r="AX74" s="931" t="s">
        <v>11</v>
      </c>
      <c r="AY74" s="933"/>
      <c r="AZ74" s="931" t="s">
        <v>12</v>
      </c>
      <c r="BA74" s="933"/>
      <c r="BB74" s="931" t="s">
        <v>11</v>
      </c>
      <c r="BC74" s="933"/>
      <c r="BD74" s="931" t="s">
        <v>12</v>
      </c>
      <c r="BE74" s="933"/>
      <c r="BF74" s="931" t="s">
        <v>11</v>
      </c>
      <c r="BG74" s="933"/>
      <c r="BH74" s="931" t="s">
        <v>12</v>
      </c>
      <c r="BI74" s="933"/>
    </row>
    <row r="75" spans="1:61">
      <c r="A75" s="968"/>
      <c r="B75" s="969"/>
      <c r="C75" s="611" t="s">
        <v>522</v>
      </c>
      <c r="D75" s="281" t="s">
        <v>524</v>
      </c>
      <c r="E75" s="611" t="s">
        <v>3</v>
      </c>
      <c r="F75" s="281" t="s">
        <v>4</v>
      </c>
      <c r="G75" s="611" t="s">
        <v>522</v>
      </c>
      <c r="H75" s="281" t="s">
        <v>524</v>
      </c>
      <c r="I75" s="611" t="s">
        <v>3</v>
      </c>
      <c r="J75" s="281" t="s">
        <v>4</v>
      </c>
      <c r="K75" s="611" t="s">
        <v>522</v>
      </c>
      <c r="L75" s="281" t="s">
        <v>524</v>
      </c>
      <c r="M75" s="611" t="s">
        <v>3</v>
      </c>
      <c r="N75" s="281" t="s">
        <v>4</v>
      </c>
      <c r="O75" s="611" t="s">
        <v>522</v>
      </c>
      <c r="P75" s="281" t="s">
        <v>524</v>
      </c>
      <c r="Q75" s="611" t="s">
        <v>3</v>
      </c>
      <c r="R75" s="281" t="s">
        <v>4</v>
      </c>
      <c r="S75" s="611" t="s">
        <v>522</v>
      </c>
      <c r="T75" s="281" t="s">
        <v>524</v>
      </c>
      <c r="U75" s="611" t="s">
        <v>3</v>
      </c>
      <c r="V75" s="281" t="s">
        <v>4</v>
      </c>
      <c r="W75" s="611" t="s">
        <v>522</v>
      </c>
      <c r="X75" s="281" t="s">
        <v>524</v>
      </c>
      <c r="Y75" s="611" t="s">
        <v>3</v>
      </c>
      <c r="Z75" s="281" t="s">
        <v>4</v>
      </c>
      <c r="AA75" s="611" t="s">
        <v>522</v>
      </c>
      <c r="AB75" s="281" t="s">
        <v>524</v>
      </c>
      <c r="AC75" s="611" t="s">
        <v>3</v>
      </c>
      <c r="AD75" s="281" t="s">
        <v>4</v>
      </c>
      <c r="AF75" s="968">
        <v>0</v>
      </c>
      <c r="AG75" s="969"/>
      <c r="AH75" s="611" t="s">
        <v>526</v>
      </c>
      <c r="AI75" s="281" t="s">
        <v>527</v>
      </c>
      <c r="AJ75" s="611" t="s">
        <v>3</v>
      </c>
      <c r="AK75" s="281" t="s">
        <v>4</v>
      </c>
      <c r="AL75" s="611" t="s">
        <v>526</v>
      </c>
      <c r="AM75" s="281" t="s">
        <v>527</v>
      </c>
      <c r="AN75" s="611" t="s">
        <v>3</v>
      </c>
      <c r="AO75" s="281" t="s">
        <v>4</v>
      </c>
      <c r="AP75" s="611" t="s">
        <v>526</v>
      </c>
      <c r="AQ75" s="281" t="s">
        <v>527</v>
      </c>
      <c r="AR75" s="611" t="s">
        <v>3</v>
      </c>
      <c r="AS75" s="281" t="s">
        <v>4</v>
      </c>
      <c r="AT75" s="611" t="s">
        <v>526</v>
      </c>
      <c r="AU75" s="281" t="s">
        <v>527</v>
      </c>
      <c r="AV75" s="611" t="s">
        <v>3</v>
      </c>
      <c r="AW75" s="281" t="s">
        <v>4</v>
      </c>
      <c r="AX75" s="611" t="s">
        <v>526</v>
      </c>
      <c r="AY75" s="281" t="s">
        <v>527</v>
      </c>
      <c r="AZ75" s="611" t="s">
        <v>3</v>
      </c>
      <c r="BA75" s="281" t="s">
        <v>4</v>
      </c>
      <c r="BB75" s="611" t="s">
        <v>526</v>
      </c>
      <c r="BC75" s="281" t="s">
        <v>527</v>
      </c>
      <c r="BD75" s="611" t="s">
        <v>3</v>
      </c>
      <c r="BE75" s="281" t="s">
        <v>4</v>
      </c>
      <c r="BF75" s="611" t="s">
        <v>526</v>
      </c>
      <c r="BG75" s="281" t="s">
        <v>527</v>
      </c>
      <c r="BH75" s="611" t="s">
        <v>3</v>
      </c>
      <c r="BI75" s="281" t="s">
        <v>4</v>
      </c>
    </row>
    <row r="76" spans="1:61">
      <c r="A76" s="970"/>
      <c r="B76" s="971"/>
      <c r="C76" s="612" t="s">
        <v>245</v>
      </c>
      <c r="D76" s="282" t="s">
        <v>245</v>
      </c>
      <c r="E76" s="612" t="s">
        <v>245</v>
      </c>
      <c r="F76" s="282" t="s">
        <v>245</v>
      </c>
      <c r="G76" s="612" t="s">
        <v>245</v>
      </c>
      <c r="H76" s="282" t="s">
        <v>245</v>
      </c>
      <c r="I76" s="612" t="s">
        <v>245</v>
      </c>
      <c r="J76" s="282" t="s">
        <v>245</v>
      </c>
      <c r="K76" s="612" t="s">
        <v>245</v>
      </c>
      <c r="L76" s="282" t="s">
        <v>245</v>
      </c>
      <c r="M76" s="612" t="s">
        <v>245</v>
      </c>
      <c r="N76" s="282" t="s">
        <v>245</v>
      </c>
      <c r="O76" s="612" t="s">
        <v>245</v>
      </c>
      <c r="P76" s="282" t="s">
        <v>245</v>
      </c>
      <c r="Q76" s="612" t="s">
        <v>245</v>
      </c>
      <c r="R76" s="282" t="s">
        <v>245</v>
      </c>
      <c r="S76" s="612" t="s">
        <v>245</v>
      </c>
      <c r="T76" s="282" t="s">
        <v>245</v>
      </c>
      <c r="U76" s="612" t="s">
        <v>245</v>
      </c>
      <c r="V76" s="282" t="s">
        <v>245</v>
      </c>
      <c r="W76" s="612" t="s">
        <v>245</v>
      </c>
      <c r="X76" s="282" t="s">
        <v>245</v>
      </c>
      <c r="Y76" s="612" t="s">
        <v>245</v>
      </c>
      <c r="Z76" s="282" t="s">
        <v>245</v>
      </c>
      <c r="AA76" s="612" t="s">
        <v>245</v>
      </c>
      <c r="AB76" s="282" t="s">
        <v>245</v>
      </c>
      <c r="AC76" s="612" t="s">
        <v>245</v>
      </c>
      <c r="AD76" s="282" t="s">
        <v>245</v>
      </c>
      <c r="AF76" s="970"/>
      <c r="AG76" s="971"/>
      <c r="AH76" s="612" t="s">
        <v>245</v>
      </c>
      <c r="AI76" s="282" t="s">
        <v>245</v>
      </c>
      <c r="AJ76" s="612" t="s">
        <v>245</v>
      </c>
      <c r="AK76" s="282" t="s">
        <v>245</v>
      </c>
      <c r="AL76" s="612" t="s">
        <v>245</v>
      </c>
      <c r="AM76" s="282" t="s">
        <v>245</v>
      </c>
      <c r="AN76" s="612" t="s">
        <v>245</v>
      </c>
      <c r="AO76" s="282" t="s">
        <v>245</v>
      </c>
      <c r="AP76" s="612" t="s">
        <v>245</v>
      </c>
      <c r="AQ76" s="282" t="s">
        <v>245</v>
      </c>
      <c r="AR76" s="612" t="s">
        <v>245</v>
      </c>
      <c r="AS76" s="282" t="s">
        <v>245</v>
      </c>
      <c r="AT76" s="612" t="s">
        <v>245</v>
      </c>
      <c r="AU76" s="282" t="s">
        <v>245</v>
      </c>
      <c r="AV76" s="612" t="s">
        <v>245</v>
      </c>
      <c r="AW76" s="282" t="s">
        <v>245</v>
      </c>
      <c r="AX76" s="612" t="s">
        <v>245</v>
      </c>
      <c r="AY76" s="282" t="s">
        <v>245</v>
      </c>
      <c r="AZ76" s="612" t="s">
        <v>245</v>
      </c>
      <c r="BA76" s="282" t="s">
        <v>245</v>
      </c>
      <c r="BB76" s="612" t="s">
        <v>245</v>
      </c>
      <c r="BC76" s="282" t="s">
        <v>245</v>
      </c>
      <c r="BD76" s="612" t="s">
        <v>245</v>
      </c>
      <c r="BE76" s="282" t="s">
        <v>245</v>
      </c>
      <c r="BF76" s="612" t="s">
        <v>245</v>
      </c>
      <c r="BG76" s="282" t="s">
        <v>245</v>
      </c>
      <c r="BH76" s="612" t="s">
        <v>245</v>
      </c>
      <c r="BI76" s="282" t="s">
        <v>245</v>
      </c>
    </row>
    <row r="77" spans="1:61" s="107" customFormat="1">
      <c r="A77" s="168" t="s">
        <v>423</v>
      </c>
      <c r="B77" s="191"/>
      <c r="C77" s="624">
        <v>0</v>
      </c>
      <c r="D77" s="618">
        <v>0</v>
      </c>
      <c r="E77" s="624">
        <f t="shared" ref="E77:E108" si="0">C77-AH77</f>
        <v>0</v>
      </c>
      <c r="F77" s="618">
        <f t="shared" ref="F77:F108" si="1">D77-AI77</f>
        <v>0</v>
      </c>
      <c r="G77" s="624">
        <v>582.80399999999997</v>
      </c>
      <c r="H77" s="618">
        <v>500.59899999999999</v>
      </c>
      <c r="I77" s="624">
        <f t="shared" ref="I77:I126" si="2">G77-AL77</f>
        <v>347.03199999999998</v>
      </c>
      <c r="J77" s="618">
        <f t="shared" ref="J77:J126" si="3">H77-AM77</f>
        <v>271.31099999999998</v>
      </c>
      <c r="K77" s="624">
        <v>3443.306</v>
      </c>
      <c r="L77" s="618">
        <v>3540.7640000000001</v>
      </c>
      <c r="M77" s="624">
        <f t="shared" ref="M77:M126" si="4">K77-AP77</f>
        <v>1653.347</v>
      </c>
      <c r="N77" s="618">
        <f t="shared" ref="N77:N99" si="5">L77-AQ77</f>
        <v>1750.7150000000001</v>
      </c>
      <c r="O77" s="624">
        <v>1162.2739999999999</v>
      </c>
      <c r="P77" s="618">
        <v>907.76599999999996</v>
      </c>
      <c r="Q77" s="624">
        <f t="shared" ref="Q77:Q126" si="6">O77-AT77</f>
        <v>578.97799999999984</v>
      </c>
      <c r="R77" s="618">
        <f t="shared" ref="R77:R126" si="7">P77-AU77</f>
        <v>483.24999999999994</v>
      </c>
      <c r="S77" s="624">
        <v>0</v>
      </c>
      <c r="T77" s="618">
        <v>0</v>
      </c>
      <c r="U77" s="624">
        <f t="shared" ref="U77:U126" si="8">S77-AX77</f>
        <v>0</v>
      </c>
      <c r="V77" s="618">
        <f t="shared" ref="V77:V126" si="9">T77-AY77</f>
        <v>0</v>
      </c>
      <c r="W77" s="624">
        <v>0</v>
      </c>
      <c r="X77" s="618">
        <v>0</v>
      </c>
      <c r="Y77" s="624">
        <f t="shared" ref="Y77:Y126" si="10">W77-BB77</f>
        <v>0</v>
      </c>
      <c r="Z77" s="618">
        <f t="shared" ref="Z77:Z126" si="11">X77-BC77</f>
        <v>0</v>
      </c>
      <c r="AA77" s="624">
        <v>5188.384</v>
      </c>
      <c r="AB77" s="618">
        <v>4949.1289999999999</v>
      </c>
      <c r="AC77" s="624">
        <f>AA77-BF77</f>
        <v>2579.357</v>
      </c>
      <c r="AD77" s="618">
        <f t="shared" ref="AD77:AD126" si="12">AB77-BG77</f>
        <v>2505.2759999999998</v>
      </c>
      <c r="AF77" s="168" t="s">
        <v>423</v>
      </c>
      <c r="AG77" s="191">
        <v>0</v>
      </c>
      <c r="AH77" s="624">
        <v>0</v>
      </c>
      <c r="AI77" s="618">
        <v>0</v>
      </c>
      <c r="AJ77" s="624">
        <v>0</v>
      </c>
      <c r="AK77" s="618">
        <v>0</v>
      </c>
      <c r="AL77" s="624">
        <v>235.77199999999999</v>
      </c>
      <c r="AM77" s="618">
        <v>229.28800000000001</v>
      </c>
      <c r="AN77" s="624">
        <v>-535.64400000000001</v>
      </c>
      <c r="AO77" s="618">
        <v>-440.22900000000004</v>
      </c>
      <c r="AP77" s="624">
        <v>1789.9590000000001</v>
      </c>
      <c r="AQ77" s="618">
        <v>1790.049</v>
      </c>
      <c r="AR77" s="624">
        <v>-3539.95</v>
      </c>
      <c r="AS77" s="618">
        <v>-4597.1940000000004</v>
      </c>
      <c r="AT77" s="624">
        <v>583.29600000000005</v>
      </c>
      <c r="AU77" s="618">
        <v>424.51600000000002</v>
      </c>
      <c r="AV77" s="624">
        <v>-859.28600000000006</v>
      </c>
      <c r="AW77" s="618">
        <v>-941.50399999999991</v>
      </c>
      <c r="AX77" s="624">
        <v>0</v>
      </c>
      <c r="AY77" s="618">
        <v>0</v>
      </c>
      <c r="AZ77" s="624">
        <v>0</v>
      </c>
      <c r="BA77" s="618">
        <v>0</v>
      </c>
      <c r="BB77" s="624">
        <v>0</v>
      </c>
      <c r="BC77" s="618">
        <v>0</v>
      </c>
      <c r="BD77" s="624">
        <v>0</v>
      </c>
      <c r="BE77" s="618">
        <v>2E-3</v>
      </c>
      <c r="BF77" s="624">
        <v>2609.027</v>
      </c>
      <c r="BG77" s="618">
        <v>2443.8530000000001</v>
      </c>
      <c r="BH77" s="624">
        <v>-4934.88</v>
      </c>
      <c r="BI77" s="618">
        <v>-5978.9250000000002</v>
      </c>
    </row>
    <row r="78" spans="1:61">
      <c r="A78" s="174"/>
      <c r="B78" s="175" t="s">
        <v>70</v>
      </c>
      <c r="C78" s="615">
        <v>0</v>
      </c>
      <c r="D78" s="619">
        <v>0</v>
      </c>
      <c r="E78" s="615">
        <f t="shared" si="0"/>
        <v>0</v>
      </c>
      <c r="F78" s="619">
        <f t="shared" si="1"/>
        <v>0</v>
      </c>
      <c r="G78" s="615">
        <v>605.25</v>
      </c>
      <c r="H78" s="619">
        <v>511.12099999999998</v>
      </c>
      <c r="I78" s="615">
        <f t="shared" si="2"/>
        <v>366.03399999999999</v>
      </c>
      <c r="J78" s="619">
        <f t="shared" si="3"/>
        <v>283.19499999999999</v>
      </c>
      <c r="K78" s="615">
        <v>2914.578</v>
      </c>
      <c r="L78" s="619">
        <v>2970.6350000000002</v>
      </c>
      <c r="M78" s="615">
        <f t="shared" si="4"/>
        <v>1396.2059999999999</v>
      </c>
      <c r="N78" s="619">
        <f t="shared" si="5"/>
        <v>1490.4470000000001</v>
      </c>
      <c r="O78" s="615">
        <v>1149.848</v>
      </c>
      <c r="P78" s="619">
        <v>897.88099999999997</v>
      </c>
      <c r="Q78" s="615">
        <f t="shared" si="6"/>
        <v>572.05999999999995</v>
      </c>
      <c r="R78" s="619">
        <f t="shared" si="7"/>
        <v>477.05599999999998</v>
      </c>
      <c r="S78" s="615">
        <v>0</v>
      </c>
      <c r="T78" s="619">
        <v>0</v>
      </c>
      <c r="U78" s="615">
        <f t="shared" si="8"/>
        <v>0</v>
      </c>
      <c r="V78" s="619">
        <f t="shared" si="9"/>
        <v>0</v>
      </c>
      <c r="W78" s="615">
        <v>0</v>
      </c>
      <c r="X78" s="619">
        <v>0</v>
      </c>
      <c r="Y78" s="615">
        <f t="shared" si="10"/>
        <v>0</v>
      </c>
      <c r="Z78" s="619">
        <f t="shared" si="11"/>
        <v>0</v>
      </c>
      <c r="AA78" s="615">
        <v>4669.6760000000004</v>
      </c>
      <c r="AB78" s="619">
        <v>4379.6369999999997</v>
      </c>
      <c r="AC78" s="615">
        <f t="shared" ref="AC78:AC126" si="13">AA78-BF78</f>
        <v>2334.3000000000002</v>
      </c>
      <c r="AD78" s="619">
        <f t="shared" si="12"/>
        <v>2250.6979999999999</v>
      </c>
      <c r="AF78" s="174">
        <v>0</v>
      </c>
      <c r="AG78" s="175" t="s">
        <v>70</v>
      </c>
      <c r="AH78" s="615">
        <v>0</v>
      </c>
      <c r="AI78" s="619">
        <v>0</v>
      </c>
      <c r="AJ78" s="615">
        <v>0</v>
      </c>
      <c r="AK78" s="619">
        <v>0</v>
      </c>
      <c r="AL78" s="615">
        <v>239.21600000000001</v>
      </c>
      <c r="AM78" s="619">
        <v>227.92599999999999</v>
      </c>
      <c r="AN78" s="615">
        <v>-544.41700000000003</v>
      </c>
      <c r="AO78" s="619">
        <v>-425.74600000000004</v>
      </c>
      <c r="AP78" s="615">
        <v>1518.3720000000001</v>
      </c>
      <c r="AQ78" s="619">
        <v>1480.1880000000001</v>
      </c>
      <c r="AR78" s="615">
        <v>-2993.3059999999996</v>
      </c>
      <c r="AS78" s="619">
        <v>-3640.0529999999999</v>
      </c>
      <c r="AT78" s="615">
        <v>577.78800000000001</v>
      </c>
      <c r="AU78" s="619">
        <v>420.82499999999999</v>
      </c>
      <c r="AV78" s="615">
        <v>-849.78899999999999</v>
      </c>
      <c r="AW78" s="619">
        <v>-931.88999999999987</v>
      </c>
      <c r="AX78" s="615">
        <v>0</v>
      </c>
      <c r="AY78" s="619">
        <v>0</v>
      </c>
      <c r="AZ78" s="615">
        <v>0</v>
      </c>
      <c r="BA78" s="619">
        <v>0</v>
      </c>
      <c r="BB78" s="615">
        <v>0</v>
      </c>
      <c r="BC78" s="619">
        <v>0</v>
      </c>
      <c r="BD78" s="615">
        <v>0</v>
      </c>
      <c r="BE78" s="619">
        <v>0</v>
      </c>
      <c r="BF78" s="615">
        <v>2335.3760000000002</v>
      </c>
      <c r="BG78" s="619">
        <v>2128.9389999999999</v>
      </c>
      <c r="BH78" s="615">
        <v>-4387.5119999999997</v>
      </c>
      <c r="BI78" s="619">
        <v>-4997.6890000000003</v>
      </c>
    </row>
    <row r="79" spans="1:61">
      <c r="A79" s="174"/>
      <c r="B79" s="177" t="s">
        <v>465</v>
      </c>
      <c r="C79" s="615">
        <v>0</v>
      </c>
      <c r="D79" s="619">
        <v>0</v>
      </c>
      <c r="E79" s="615">
        <f t="shared" si="0"/>
        <v>0</v>
      </c>
      <c r="F79" s="619">
        <f t="shared" si="1"/>
        <v>0</v>
      </c>
      <c r="G79" s="615">
        <v>585.13599999999997</v>
      </c>
      <c r="H79" s="619">
        <v>490.68299999999999</v>
      </c>
      <c r="I79" s="615">
        <f t="shared" si="2"/>
        <v>352.99899999999997</v>
      </c>
      <c r="J79" s="619">
        <f t="shared" si="3"/>
        <v>271.76400000000001</v>
      </c>
      <c r="K79" s="615">
        <v>2429.7959999999998</v>
      </c>
      <c r="L79" s="619">
        <v>2512.6799999999998</v>
      </c>
      <c r="M79" s="615">
        <f t="shared" si="4"/>
        <v>1157.5969999999998</v>
      </c>
      <c r="N79" s="619">
        <f t="shared" si="5"/>
        <v>1256.3509999999999</v>
      </c>
      <c r="O79" s="615">
        <v>608.875</v>
      </c>
      <c r="P79" s="619">
        <v>448.02600000000001</v>
      </c>
      <c r="Q79" s="615">
        <f t="shared" si="6"/>
        <v>298.39999999999998</v>
      </c>
      <c r="R79" s="619">
        <f t="shared" si="7"/>
        <v>240.333</v>
      </c>
      <c r="S79" s="615">
        <v>0</v>
      </c>
      <c r="T79" s="619">
        <v>0</v>
      </c>
      <c r="U79" s="615">
        <f t="shared" si="8"/>
        <v>0</v>
      </c>
      <c r="V79" s="619">
        <f t="shared" si="9"/>
        <v>0</v>
      </c>
      <c r="W79" s="615">
        <v>0</v>
      </c>
      <c r="X79" s="619">
        <v>0</v>
      </c>
      <c r="Y79" s="615">
        <f t="shared" si="10"/>
        <v>0</v>
      </c>
      <c r="Z79" s="619">
        <f t="shared" si="11"/>
        <v>0</v>
      </c>
      <c r="AA79" s="615">
        <v>3623.8069999999998</v>
      </c>
      <c r="AB79" s="619">
        <v>3451.3890000000001</v>
      </c>
      <c r="AC79" s="615">
        <f t="shared" si="13"/>
        <v>1808.9959999999999</v>
      </c>
      <c r="AD79" s="619">
        <f t="shared" si="12"/>
        <v>1768.4480000000001</v>
      </c>
      <c r="AF79" s="174">
        <v>0</v>
      </c>
      <c r="AG79" s="177" t="s">
        <v>465</v>
      </c>
      <c r="AH79" s="615">
        <v>0</v>
      </c>
      <c r="AI79" s="619">
        <v>0</v>
      </c>
      <c r="AJ79" s="615">
        <v>0</v>
      </c>
      <c r="AK79" s="619">
        <v>0</v>
      </c>
      <c r="AL79" s="615">
        <v>232.137</v>
      </c>
      <c r="AM79" s="619">
        <v>218.91900000000001</v>
      </c>
      <c r="AN79" s="615">
        <v>-519.20700000000011</v>
      </c>
      <c r="AO79" s="619">
        <v>-401.01499999999999</v>
      </c>
      <c r="AP79" s="615">
        <v>1272.1990000000001</v>
      </c>
      <c r="AQ79" s="619">
        <v>1256.329</v>
      </c>
      <c r="AR79" s="615">
        <v>-2549.39</v>
      </c>
      <c r="AS79" s="619">
        <v>-3135.183</v>
      </c>
      <c r="AT79" s="615">
        <v>310.47500000000002</v>
      </c>
      <c r="AU79" s="619">
        <v>207.69300000000001</v>
      </c>
      <c r="AV79" s="615">
        <v>-429.80499999999995</v>
      </c>
      <c r="AW79" s="619">
        <v>-450.03100000000006</v>
      </c>
      <c r="AX79" s="615">
        <v>0</v>
      </c>
      <c r="AY79" s="619">
        <v>0</v>
      </c>
      <c r="AZ79" s="615">
        <v>0</v>
      </c>
      <c r="BA79" s="619">
        <v>0</v>
      </c>
      <c r="BB79" s="615">
        <v>0</v>
      </c>
      <c r="BC79" s="619">
        <v>0</v>
      </c>
      <c r="BD79" s="615">
        <v>0</v>
      </c>
      <c r="BE79" s="619">
        <v>0</v>
      </c>
      <c r="BF79" s="615">
        <v>1814.8109999999999</v>
      </c>
      <c r="BG79" s="619">
        <v>1682.941</v>
      </c>
      <c r="BH79" s="615">
        <v>-3498.402</v>
      </c>
      <c r="BI79" s="619">
        <v>-3986.2290000000003</v>
      </c>
    </row>
    <row r="80" spans="1:61">
      <c r="A80" s="174"/>
      <c r="B80" s="177" t="s">
        <v>466</v>
      </c>
      <c r="C80" s="615">
        <v>0</v>
      </c>
      <c r="D80" s="619">
        <v>0</v>
      </c>
      <c r="E80" s="615">
        <f t="shared" si="0"/>
        <v>0</v>
      </c>
      <c r="F80" s="619">
        <f t="shared" si="1"/>
        <v>0</v>
      </c>
      <c r="G80" s="615">
        <v>0.218</v>
      </c>
      <c r="H80" s="619">
        <v>1.851</v>
      </c>
      <c r="I80" s="615">
        <f t="shared" si="2"/>
        <v>0.107</v>
      </c>
      <c r="J80" s="619">
        <f t="shared" si="3"/>
        <v>0.86799999999999999</v>
      </c>
      <c r="K80" s="615">
        <v>0</v>
      </c>
      <c r="L80" s="619">
        <v>0</v>
      </c>
      <c r="M80" s="615">
        <f t="shared" si="4"/>
        <v>0</v>
      </c>
      <c r="N80" s="619">
        <f t="shared" si="5"/>
        <v>0</v>
      </c>
      <c r="O80" s="615">
        <v>1.018</v>
      </c>
      <c r="P80" s="619">
        <v>0.85899999999999999</v>
      </c>
      <c r="Q80" s="615">
        <f t="shared" si="6"/>
        <v>0.54700000000000004</v>
      </c>
      <c r="R80" s="619">
        <f t="shared" si="7"/>
        <v>0.48099999999999998</v>
      </c>
      <c r="S80" s="615">
        <v>0</v>
      </c>
      <c r="T80" s="619">
        <v>0</v>
      </c>
      <c r="U80" s="615">
        <f t="shared" si="8"/>
        <v>0</v>
      </c>
      <c r="V80" s="619">
        <f t="shared" si="9"/>
        <v>0</v>
      </c>
      <c r="W80" s="615">
        <v>0</v>
      </c>
      <c r="X80" s="619">
        <v>0</v>
      </c>
      <c r="Y80" s="615">
        <f t="shared" si="10"/>
        <v>0</v>
      </c>
      <c r="Z80" s="619">
        <f t="shared" si="11"/>
        <v>0</v>
      </c>
      <c r="AA80" s="615">
        <v>1.236</v>
      </c>
      <c r="AB80" s="619">
        <v>2.71</v>
      </c>
      <c r="AC80" s="615">
        <f t="shared" si="13"/>
        <v>0.65400000000000003</v>
      </c>
      <c r="AD80" s="619">
        <f t="shared" si="12"/>
        <v>1.349</v>
      </c>
      <c r="AF80" s="174">
        <v>0</v>
      </c>
      <c r="AG80" s="177" t="s">
        <v>466</v>
      </c>
      <c r="AH80" s="615">
        <v>0</v>
      </c>
      <c r="AI80" s="619">
        <v>0</v>
      </c>
      <c r="AJ80" s="615">
        <v>0</v>
      </c>
      <c r="AK80" s="619">
        <v>0</v>
      </c>
      <c r="AL80" s="615">
        <v>0.111</v>
      </c>
      <c r="AM80" s="619">
        <v>0.98299999999999998</v>
      </c>
      <c r="AN80" s="615">
        <v>-2.0459999999999998</v>
      </c>
      <c r="AO80" s="619">
        <v>-2.504</v>
      </c>
      <c r="AP80" s="615">
        <v>0</v>
      </c>
      <c r="AQ80" s="619">
        <v>0</v>
      </c>
      <c r="AR80" s="615">
        <v>0</v>
      </c>
      <c r="AS80" s="619">
        <v>0</v>
      </c>
      <c r="AT80" s="615">
        <v>0.47099999999999997</v>
      </c>
      <c r="AU80" s="619">
        <v>0.378</v>
      </c>
      <c r="AV80" s="615">
        <v>-0.67699999999999994</v>
      </c>
      <c r="AW80" s="619">
        <v>-0.62699999999999989</v>
      </c>
      <c r="AX80" s="615">
        <v>0</v>
      </c>
      <c r="AY80" s="619">
        <v>0</v>
      </c>
      <c r="AZ80" s="615">
        <v>0</v>
      </c>
      <c r="BA80" s="619">
        <v>0</v>
      </c>
      <c r="BB80" s="615">
        <v>0</v>
      </c>
      <c r="BC80" s="619">
        <v>0</v>
      </c>
      <c r="BD80" s="615">
        <v>0</v>
      </c>
      <c r="BE80" s="619">
        <v>0</v>
      </c>
      <c r="BF80" s="615">
        <v>0.58199999999999996</v>
      </c>
      <c r="BG80" s="619">
        <v>1.361</v>
      </c>
      <c r="BH80" s="615">
        <v>-2.7230000000000003</v>
      </c>
      <c r="BI80" s="619">
        <v>-3.1310000000000002</v>
      </c>
    </row>
    <row r="81" spans="1:61">
      <c r="A81" s="174"/>
      <c r="B81" s="177" t="s">
        <v>467</v>
      </c>
      <c r="C81" s="615">
        <v>0</v>
      </c>
      <c r="D81" s="619">
        <v>0</v>
      </c>
      <c r="E81" s="615">
        <f t="shared" si="0"/>
        <v>0</v>
      </c>
      <c r="F81" s="619">
        <f t="shared" si="1"/>
        <v>0</v>
      </c>
      <c r="G81" s="615">
        <v>19.896000000000001</v>
      </c>
      <c r="H81" s="619">
        <v>18.587</v>
      </c>
      <c r="I81" s="615">
        <f t="shared" si="2"/>
        <v>12.928000000000001</v>
      </c>
      <c r="J81" s="619">
        <f t="shared" si="3"/>
        <v>10.563000000000001</v>
      </c>
      <c r="K81" s="615">
        <v>484.78199999999998</v>
      </c>
      <c r="L81" s="619">
        <v>457.95499999999998</v>
      </c>
      <c r="M81" s="615">
        <f t="shared" si="4"/>
        <v>238.60899999999998</v>
      </c>
      <c r="N81" s="619">
        <f t="shared" si="5"/>
        <v>234.09599999999998</v>
      </c>
      <c r="O81" s="615">
        <v>539.95500000000004</v>
      </c>
      <c r="P81" s="619">
        <v>448.99599999999998</v>
      </c>
      <c r="Q81" s="615">
        <f t="shared" si="6"/>
        <v>273.11300000000006</v>
      </c>
      <c r="R81" s="619">
        <f t="shared" si="7"/>
        <v>236.24199999999999</v>
      </c>
      <c r="S81" s="615">
        <v>0</v>
      </c>
      <c r="T81" s="619">
        <v>0</v>
      </c>
      <c r="U81" s="615">
        <f t="shared" si="8"/>
        <v>0</v>
      </c>
      <c r="V81" s="619">
        <f t="shared" si="9"/>
        <v>0</v>
      </c>
      <c r="W81" s="615">
        <v>0</v>
      </c>
      <c r="X81" s="619">
        <v>0</v>
      </c>
      <c r="Y81" s="615">
        <f t="shared" si="10"/>
        <v>0</v>
      </c>
      <c r="Z81" s="619">
        <f t="shared" si="11"/>
        <v>0</v>
      </c>
      <c r="AA81" s="615">
        <v>1044.633</v>
      </c>
      <c r="AB81" s="619">
        <v>925.53800000000001</v>
      </c>
      <c r="AC81" s="615">
        <f t="shared" si="13"/>
        <v>524.65000000000009</v>
      </c>
      <c r="AD81" s="619">
        <f t="shared" si="12"/>
        <v>480.90100000000001</v>
      </c>
      <c r="AF81" s="174">
        <v>0</v>
      </c>
      <c r="AG81" s="177" t="s">
        <v>467</v>
      </c>
      <c r="AH81" s="615">
        <v>0</v>
      </c>
      <c r="AI81" s="619">
        <v>0</v>
      </c>
      <c r="AJ81" s="615">
        <v>0</v>
      </c>
      <c r="AK81" s="619">
        <v>0</v>
      </c>
      <c r="AL81" s="615">
        <v>6.968</v>
      </c>
      <c r="AM81" s="619">
        <v>8.0239999999999991</v>
      </c>
      <c r="AN81" s="615">
        <v>-23.164000000000001</v>
      </c>
      <c r="AO81" s="619">
        <v>-22.227000000000004</v>
      </c>
      <c r="AP81" s="615">
        <v>246.173</v>
      </c>
      <c r="AQ81" s="619">
        <v>223.85900000000001</v>
      </c>
      <c r="AR81" s="615">
        <v>-443.91600000000005</v>
      </c>
      <c r="AS81" s="619">
        <v>-504.87</v>
      </c>
      <c r="AT81" s="615">
        <v>266.84199999999998</v>
      </c>
      <c r="AU81" s="619">
        <v>212.75399999999999</v>
      </c>
      <c r="AV81" s="615">
        <v>-419.30700000000002</v>
      </c>
      <c r="AW81" s="619">
        <v>-481.23199999999997</v>
      </c>
      <c r="AX81" s="615">
        <v>0</v>
      </c>
      <c r="AY81" s="619">
        <v>0</v>
      </c>
      <c r="AZ81" s="615">
        <v>0</v>
      </c>
      <c r="BA81" s="619">
        <v>0</v>
      </c>
      <c r="BB81" s="615">
        <v>0</v>
      </c>
      <c r="BC81" s="619">
        <v>0</v>
      </c>
      <c r="BD81" s="615">
        <v>0</v>
      </c>
      <c r="BE81" s="619">
        <v>0</v>
      </c>
      <c r="BF81" s="615">
        <v>519.98299999999995</v>
      </c>
      <c r="BG81" s="619">
        <v>444.637</v>
      </c>
      <c r="BH81" s="615">
        <v>-886.38699999999994</v>
      </c>
      <c r="BI81" s="619">
        <v>-1008.329</v>
      </c>
    </row>
    <row r="82" spans="1:61">
      <c r="A82" s="174"/>
      <c r="B82" s="175" t="s">
        <v>71</v>
      </c>
      <c r="C82" s="615">
        <v>0</v>
      </c>
      <c r="D82" s="619">
        <v>0</v>
      </c>
      <c r="E82" s="615">
        <f t="shared" si="0"/>
        <v>0</v>
      </c>
      <c r="F82" s="619">
        <f t="shared" si="1"/>
        <v>0</v>
      </c>
      <c r="G82" s="615">
        <v>-22.446000000000002</v>
      </c>
      <c r="H82" s="619">
        <v>-10.522</v>
      </c>
      <c r="I82" s="615">
        <f t="shared" si="2"/>
        <v>-19.002000000000002</v>
      </c>
      <c r="J82" s="619">
        <f t="shared" si="3"/>
        <v>-11.884</v>
      </c>
      <c r="K82" s="615">
        <v>528.72799999999995</v>
      </c>
      <c r="L82" s="619">
        <v>570.12900000000002</v>
      </c>
      <c r="M82" s="615">
        <f t="shared" si="4"/>
        <v>257.14099999999996</v>
      </c>
      <c r="N82" s="619">
        <f t="shared" si="5"/>
        <v>260.26800000000003</v>
      </c>
      <c r="O82" s="615">
        <v>12.426</v>
      </c>
      <c r="P82" s="619">
        <v>9.8849999999999998</v>
      </c>
      <c r="Q82" s="615">
        <f t="shared" si="6"/>
        <v>6.9180000000000001</v>
      </c>
      <c r="R82" s="619">
        <f t="shared" si="7"/>
        <v>6.194</v>
      </c>
      <c r="S82" s="615">
        <v>0</v>
      </c>
      <c r="T82" s="619">
        <v>0</v>
      </c>
      <c r="U82" s="615">
        <f t="shared" si="8"/>
        <v>0</v>
      </c>
      <c r="V82" s="619">
        <f t="shared" si="9"/>
        <v>0</v>
      </c>
      <c r="W82" s="615">
        <v>0</v>
      </c>
      <c r="X82" s="619">
        <v>0</v>
      </c>
      <c r="Y82" s="615">
        <f t="shared" si="10"/>
        <v>0</v>
      </c>
      <c r="Z82" s="619">
        <f t="shared" si="11"/>
        <v>0</v>
      </c>
      <c r="AA82" s="615">
        <v>518.70799999999997</v>
      </c>
      <c r="AB82" s="619">
        <v>569.49199999999996</v>
      </c>
      <c r="AC82" s="615">
        <f t="shared" si="13"/>
        <v>245.05699999999996</v>
      </c>
      <c r="AD82" s="619">
        <f t="shared" si="12"/>
        <v>254.57799999999997</v>
      </c>
      <c r="AF82" s="174">
        <v>0</v>
      </c>
      <c r="AG82" s="175" t="s">
        <v>71</v>
      </c>
      <c r="AH82" s="615">
        <v>0</v>
      </c>
      <c r="AI82" s="619">
        <v>0</v>
      </c>
      <c r="AJ82" s="615">
        <v>0</v>
      </c>
      <c r="AK82" s="619">
        <v>0</v>
      </c>
      <c r="AL82" s="615">
        <v>-3.444</v>
      </c>
      <c r="AM82" s="619">
        <v>1.3620000000000001</v>
      </c>
      <c r="AN82" s="615">
        <v>8.7729999999999997</v>
      </c>
      <c r="AO82" s="619">
        <v>-14.483000000000001</v>
      </c>
      <c r="AP82" s="615">
        <v>271.58699999999999</v>
      </c>
      <c r="AQ82" s="619">
        <v>309.86099999999999</v>
      </c>
      <c r="AR82" s="615">
        <v>-546.64400000000001</v>
      </c>
      <c r="AS82" s="619">
        <v>-957.14099999999996</v>
      </c>
      <c r="AT82" s="615">
        <v>5.508</v>
      </c>
      <c r="AU82" s="619">
        <v>3.6909999999999998</v>
      </c>
      <c r="AV82" s="615">
        <v>-9.4969999999999999</v>
      </c>
      <c r="AW82" s="619">
        <v>-9.6140000000000008</v>
      </c>
      <c r="AX82" s="615">
        <v>0</v>
      </c>
      <c r="AY82" s="619">
        <v>0</v>
      </c>
      <c r="AZ82" s="615">
        <v>0</v>
      </c>
      <c r="BA82" s="619">
        <v>0</v>
      </c>
      <c r="BB82" s="615">
        <v>0</v>
      </c>
      <c r="BC82" s="619">
        <v>0</v>
      </c>
      <c r="BD82" s="615">
        <v>0</v>
      </c>
      <c r="BE82" s="619">
        <v>2E-3</v>
      </c>
      <c r="BF82" s="615">
        <v>273.65100000000001</v>
      </c>
      <c r="BG82" s="619">
        <v>314.91399999999999</v>
      </c>
      <c r="BH82" s="615">
        <v>-547.36799999999994</v>
      </c>
      <c r="BI82" s="619">
        <v>-981.2360000000001</v>
      </c>
    </row>
    <row r="83" spans="1:61">
      <c r="E83" s="745"/>
      <c r="F83" s="745"/>
      <c r="I83" s="745"/>
      <c r="J83" s="745"/>
      <c r="M83" s="745"/>
      <c r="N83" s="745"/>
      <c r="Q83" s="745"/>
      <c r="R83" s="745"/>
      <c r="S83" s="172"/>
      <c r="T83" s="172"/>
      <c r="U83" s="745"/>
      <c r="V83" s="745"/>
      <c r="W83" s="172"/>
      <c r="X83" s="172"/>
      <c r="Y83" s="745"/>
      <c r="Z83" s="745"/>
      <c r="AA83" s="172"/>
      <c r="AB83" s="172"/>
      <c r="AC83" s="745"/>
      <c r="AD83" s="745"/>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row>
    <row r="84" spans="1:61">
      <c r="A84" s="168" t="s">
        <v>427</v>
      </c>
      <c r="B84" s="176"/>
      <c r="C84" s="624">
        <v>0</v>
      </c>
      <c r="D84" s="618">
        <v>0</v>
      </c>
      <c r="E84" s="624">
        <f t="shared" si="0"/>
        <v>0</v>
      </c>
      <c r="F84" s="618">
        <f t="shared" si="1"/>
        <v>0</v>
      </c>
      <c r="G84" s="624">
        <v>-391.49700000000001</v>
      </c>
      <c r="H84" s="618">
        <v>-414.26400000000001</v>
      </c>
      <c r="I84" s="624">
        <f t="shared" si="2"/>
        <v>-228.24600000000001</v>
      </c>
      <c r="J84" s="618">
        <f t="shared" si="3"/>
        <v>-203.554</v>
      </c>
      <c r="K84" s="624">
        <v>-2211.721</v>
      </c>
      <c r="L84" s="618">
        <v>-2268.1799999999998</v>
      </c>
      <c r="M84" s="624">
        <f t="shared" si="4"/>
        <v>-1091.578</v>
      </c>
      <c r="N84" s="618">
        <f t="shared" si="5"/>
        <v>-1136.9049999999997</v>
      </c>
      <c r="O84" s="624">
        <v>-656.84299999999996</v>
      </c>
      <c r="P84" s="618">
        <v>-544.67999999999995</v>
      </c>
      <c r="Q84" s="624">
        <f t="shared" si="6"/>
        <v>-316.81899999999996</v>
      </c>
      <c r="R84" s="618">
        <f t="shared" si="7"/>
        <v>-286.62199999999996</v>
      </c>
      <c r="S84" s="624">
        <v>0</v>
      </c>
      <c r="T84" s="618">
        <v>0</v>
      </c>
      <c r="U84" s="624">
        <f t="shared" si="8"/>
        <v>0</v>
      </c>
      <c r="V84" s="618">
        <f t="shared" si="9"/>
        <v>0</v>
      </c>
      <c r="W84" s="624">
        <v>0</v>
      </c>
      <c r="X84" s="618">
        <v>0</v>
      </c>
      <c r="Y84" s="624">
        <f t="shared" si="10"/>
        <v>0</v>
      </c>
      <c r="Z84" s="618">
        <f t="shared" si="11"/>
        <v>0</v>
      </c>
      <c r="AA84" s="624">
        <v>-3260.0610000000001</v>
      </c>
      <c r="AB84" s="618">
        <v>-3227.1239999999998</v>
      </c>
      <c r="AC84" s="624">
        <f t="shared" si="13"/>
        <v>-1636.6430000000003</v>
      </c>
      <c r="AD84" s="618">
        <f t="shared" si="12"/>
        <v>-1627.0809999999999</v>
      </c>
      <c r="AF84" s="168" t="s">
        <v>427</v>
      </c>
      <c r="AG84" s="176">
        <v>0</v>
      </c>
      <c r="AH84" s="624">
        <v>0</v>
      </c>
      <c r="AI84" s="618">
        <v>0</v>
      </c>
      <c r="AJ84" s="624">
        <v>0</v>
      </c>
      <c r="AK84" s="618">
        <v>0</v>
      </c>
      <c r="AL84" s="624">
        <v>-163.251</v>
      </c>
      <c r="AM84" s="618">
        <v>-210.71</v>
      </c>
      <c r="AN84" s="624">
        <v>449.15</v>
      </c>
      <c r="AO84" s="618">
        <v>297.91399999999999</v>
      </c>
      <c r="AP84" s="624">
        <v>-1120.143</v>
      </c>
      <c r="AQ84" s="618">
        <v>-1131.2750000000001</v>
      </c>
      <c r="AR84" s="624">
        <v>2351.9259999999999</v>
      </c>
      <c r="AS84" s="618">
        <v>3448.364</v>
      </c>
      <c r="AT84" s="624">
        <v>-340.024</v>
      </c>
      <c r="AU84" s="618">
        <v>-258.05799999999999</v>
      </c>
      <c r="AV84" s="624">
        <v>551.54100000000005</v>
      </c>
      <c r="AW84" s="618">
        <v>515.60500000000002</v>
      </c>
      <c r="AX84" s="624">
        <v>0</v>
      </c>
      <c r="AY84" s="618">
        <v>0</v>
      </c>
      <c r="AZ84" s="624">
        <v>0</v>
      </c>
      <c r="BA84" s="618">
        <v>0</v>
      </c>
      <c r="BB84" s="624">
        <v>0</v>
      </c>
      <c r="BC84" s="618">
        <v>0</v>
      </c>
      <c r="BD84" s="624">
        <v>0</v>
      </c>
      <c r="BE84" s="618">
        <v>0</v>
      </c>
      <c r="BF84" s="624">
        <v>-1623.4179999999999</v>
      </c>
      <c r="BG84" s="618">
        <v>-1600.0429999999999</v>
      </c>
      <c r="BH84" s="624">
        <v>3352.6170000000002</v>
      </c>
      <c r="BI84" s="618">
        <v>4261.8830000000007</v>
      </c>
    </row>
    <row r="85" spans="1:61">
      <c r="A85" s="174"/>
      <c r="B85" s="177" t="s">
        <v>428</v>
      </c>
      <c r="C85" s="615">
        <v>0</v>
      </c>
      <c r="D85" s="619">
        <v>0</v>
      </c>
      <c r="E85" s="615">
        <f t="shared" si="0"/>
        <v>0</v>
      </c>
      <c r="F85" s="619">
        <f t="shared" si="1"/>
        <v>0</v>
      </c>
      <c r="G85" s="615">
        <v>-346.36799999999999</v>
      </c>
      <c r="H85" s="619">
        <v>-365.3</v>
      </c>
      <c r="I85" s="615">
        <f t="shared" si="2"/>
        <v>-203.06</v>
      </c>
      <c r="J85" s="619">
        <f t="shared" si="3"/>
        <v>-184.34900000000002</v>
      </c>
      <c r="K85" s="615">
        <v>-1357.3779999999999</v>
      </c>
      <c r="L85" s="619">
        <v>-1449.1559999999999</v>
      </c>
      <c r="M85" s="615">
        <f t="shared" si="4"/>
        <v>-659.03499999999997</v>
      </c>
      <c r="N85" s="619">
        <f t="shared" si="5"/>
        <v>-738.94899999999996</v>
      </c>
      <c r="O85" s="615">
        <v>-460.25</v>
      </c>
      <c r="P85" s="619">
        <v>-373.05399999999997</v>
      </c>
      <c r="Q85" s="615">
        <f t="shared" si="6"/>
        <v>-224.96199999999999</v>
      </c>
      <c r="R85" s="619">
        <f t="shared" si="7"/>
        <v>-196.88299999999998</v>
      </c>
      <c r="S85" s="615">
        <v>0</v>
      </c>
      <c r="T85" s="619">
        <v>0</v>
      </c>
      <c r="U85" s="615">
        <f t="shared" si="8"/>
        <v>0</v>
      </c>
      <c r="V85" s="619">
        <f t="shared" si="9"/>
        <v>0</v>
      </c>
      <c r="W85" s="615">
        <v>0</v>
      </c>
      <c r="X85" s="619">
        <v>0</v>
      </c>
      <c r="Y85" s="615">
        <f t="shared" si="10"/>
        <v>0</v>
      </c>
      <c r="Z85" s="619">
        <f t="shared" si="11"/>
        <v>0</v>
      </c>
      <c r="AA85" s="615">
        <v>-2163.9960000000001</v>
      </c>
      <c r="AB85" s="619">
        <v>-2187.5100000000002</v>
      </c>
      <c r="AC85" s="615">
        <f t="shared" si="13"/>
        <v>-1087.057</v>
      </c>
      <c r="AD85" s="619">
        <f t="shared" si="12"/>
        <v>-1120.1810000000003</v>
      </c>
      <c r="AF85" s="174">
        <v>0</v>
      </c>
      <c r="AG85" s="177" t="s">
        <v>428</v>
      </c>
      <c r="AH85" s="615">
        <v>0</v>
      </c>
      <c r="AI85" s="619">
        <v>0</v>
      </c>
      <c r="AJ85" s="615">
        <v>0</v>
      </c>
      <c r="AK85" s="619">
        <v>0</v>
      </c>
      <c r="AL85" s="615">
        <v>-143.30799999999999</v>
      </c>
      <c r="AM85" s="619">
        <v>-180.95099999999999</v>
      </c>
      <c r="AN85" s="615">
        <v>402.49699999999996</v>
      </c>
      <c r="AO85" s="619">
        <v>289.54200000000003</v>
      </c>
      <c r="AP85" s="615">
        <v>-698.34299999999996</v>
      </c>
      <c r="AQ85" s="619">
        <v>-710.20699999999999</v>
      </c>
      <c r="AR85" s="615">
        <v>1532.239</v>
      </c>
      <c r="AS85" s="619">
        <v>2156.924</v>
      </c>
      <c r="AT85" s="615">
        <v>-235.28800000000001</v>
      </c>
      <c r="AU85" s="619">
        <v>-176.17099999999999</v>
      </c>
      <c r="AV85" s="615">
        <v>388.13599999999997</v>
      </c>
      <c r="AW85" s="619">
        <v>336.59800000000001</v>
      </c>
      <c r="AX85" s="615">
        <v>0</v>
      </c>
      <c r="AY85" s="619">
        <v>0</v>
      </c>
      <c r="AZ85" s="615">
        <v>0</v>
      </c>
      <c r="BA85" s="619">
        <v>0</v>
      </c>
      <c r="BB85" s="615">
        <v>0</v>
      </c>
      <c r="BC85" s="619">
        <v>0</v>
      </c>
      <c r="BD85" s="615">
        <v>0</v>
      </c>
      <c r="BE85" s="619">
        <v>0</v>
      </c>
      <c r="BF85" s="615">
        <v>-1076.9390000000001</v>
      </c>
      <c r="BG85" s="619">
        <v>-1067.329</v>
      </c>
      <c r="BH85" s="615">
        <v>2322.8720000000003</v>
      </c>
      <c r="BI85" s="619">
        <v>2783.0640000000003</v>
      </c>
    </row>
    <row r="86" spans="1:61">
      <c r="A86" s="174"/>
      <c r="B86" s="177" t="s">
        <v>429</v>
      </c>
      <c r="C86" s="615">
        <v>0</v>
      </c>
      <c r="D86" s="619">
        <v>0</v>
      </c>
      <c r="E86" s="615">
        <f t="shared" si="0"/>
        <v>0</v>
      </c>
      <c r="F86" s="619">
        <f t="shared" si="1"/>
        <v>0</v>
      </c>
      <c r="G86" s="615">
        <v>0</v>
      </c>
      <c r="H86" s="619">
        <v>0</v>
      </c>
      <c r="I86" s="615">
        <f t="shared" si="2"/>
        <v>0</v>
      </c>
      <c r="J86" s="619">
        <f t="shared" si="3"/>
        <v>0</v>
      </c>
      <c r="K86" s="615">
        <v>0</v>
      </c>
      <c r="L86" s="619">
        <v>0</v>
      </c>
      <c r="M86" s="615">
        <f t="shared" si="4"/>
        <v>0</v>
      </c>
      <c r="N86" s="619">
        <f t="shared" si="5"/>
        <v>0</v>
      </c>
      <c r="O86" s="615">
        <v>0</v>
      </c>
      <c r="P86" s="619">
        <v>0</v>
      </c>
      <c r="Q86" s="615">
        <f t="shared" si="6"/>
        <v>0</v>
      </c>
      <c r="R86" s="619">
        <f t="shared" si="7"/>
        <v>0</v>
      </c>
      <c r="S86" s="615">
        <v>0</v>
      </c>
      <c r="T86" s="619">
        <v>0</v>
      </c>
      <c r="U86" s="615">
        <f t="shared" si="8"/>
        <v>0</v>
      </c>
      <c r="V86" s="619">
        <f t="shared" si="9"/>
        <v>0</v>
      </c>
      <c r="W86" s="615">
        <v>0</v>
      </c>
      <c r="X86" s="619">
        <v>0</v>
      </c>
      <c r="Y86" s="615">
        <f t="shared" si="10"/>
        <v>0</v>
      </c>
      <c r="Z86" s="619">
        <f t="shared" si="11"/>
        <v>0</v>
      </c>
      <c r="AA86" s="615">
        <v>0</v>
      </c>
      <c r="AB86" s="619">
        <v>0</v>
      </c>
      <c r="AC86" s="615">
        <f t="shared" si="13"/>
        <v>0</v>
      </c>
      <c r="AD86" s="619">
        <f t="shared" si="12"/>
        <v>0</v>
      </c>
      <c r="AF86" s="174">
        <v>0</v>
      </c>
      <c r="AG86" s="177" t="s">
        <v>429</v>
      </c>
      <c r="AH86" s="615">
        <v>0</v>
      </c>
      <c r="AI86" s="619">
        <v>0</v>
      </c>
      <c r="AJ86" s="615">
        <v>0</v>
      </c>
      <c r="AK86" s="619">
        <v>0</v>
      </c>
      <c r="AL86" s="615">
        <v>0</v>
      </c>
      <c r="AM86" s="619">
        <v>0</v>
      </c>
      <c r="AN86" s="615">
        <v>0</v>
      </c>
      <c r="AO86" s="619">
        <v>0</v>
      </c>
      <c r="AP86" s="615">
        <v>0</v>
      </c>
      <c r="AQ86" s="619">
        <v>0</v>
      </c>
      <c r="AR86" s="615">
        <v>0</v>
      </c>
      <c r="AS86" s="619">
        <v>0</v>
      </c>
      <c r="AT86" s="615">
        <v>0</v>
      </c>
      <c r="AU86" s="619">
        <v>0</v>
      </c>
      <c r="AV86" s="615">
        <v>0</v>
      </c>
      <c r="AW86" s="619">
        <v>0</v>
      </c>
      <c r="AX86" s="615">
        <v>0</v>
      </c>
      <c r="AY86" s="619">
        <v>0</v>
      </c>
      <c r="AZ86" s="615">
        <v>0</v>
      </c>
      <c r="BA86" s="619">
        <v>0</v>
      </c>
      <c r="BB86" s="615">
        <v>0</v>
      </c>
      <c r="BC86" s="619">
        <v>0</v>
      </c>
      <c r="BD86" s="615">
        <v>0</v>
      </c>
      <c r="BE86" s="619">
        <v>0</v>
      </c>
      <c r="BF86" s="615">
        <v>0</v>
      </c>
      <c r="BG86" s="619">
        <v>0</v>
      </c>
      <c r="BH86" s="615">
        <v>0</v>
      </c>
      <c r="BI86" s="619">
        <v>0</v>
      </c>
    </row>
    <row r="87" spans="1:61">
      <c r="A87" s="174"/>
      <c r="B87" s="177" t="s">
        <v>75</v>
      </c>
      <c r="C87" s="615">
        <v>0</v>
      </c>
      <c r="D87" s="619">
        <v>0</v>
      </c>
      <c r="E87" s="615">
        <f t="shared" si="0"/>
        <v>0</v>
      </c>
      <c r="F87" s="619">
        <f t="shared" si="1"/>
        <v>0</v>
      </c>
      <c r="G87" s="615">
        <v>-12.180999999999999</v>
      </c>
      <c r="H87" s="619">
        <v>-4.1959999999999997</v>
      </c>
      <c r="I87" s="615">
        <f t="shared" si="2"/>
        <v>-8.7989999999999995</v>
      </c>
      <c r="J87" s="619">
        <f t="shared" si="3"/>
        <v>-1.8519999999999999</v>
      </c>
      <c r="K87" s="615">
        <v>-417.51600000000002</v>
      </c>
      <c r="L87" s="619">
        <v>-347.78100000000001</v>
      </c>
      <c r="M87" s="615">
        <f t="shared" si="4"/>
        <v>-205.42800000000003</v>
      </c>
      <c r="N87" s="619">
        <f t="shared" si="5"/>
        <v>-181.63</v>
      </c>
      <c r="O87" s="615">
        <v>-139.547</v>
      </c>
      <c r="P87" s="619">
        <v>-117.47499999999999</v>
      </c>
      <c r="Q87" s="615">
        <f t="shared" si="6"/>
        <v>-67.866</v>
      </c>
      <c r="R87" s="619">
        <f t="shared" si="7"/>
        <v>-60.545999999999992</v>
      </c>
      <c r="S87" s="615">
        <v>0</v>
      </c>
      <c r="T87" s="619">
        <v>0</v>
      </c>
      <c r="U87" s="615">
        <f t="shared" si="8"/>
        <v>0</v>
      </c>
      <c r="V87" s="619">
        <f t="shared" si="9"/>
        <v>0</v>
      </c>
      <c r="W87" s="615">
        <v>0</v>
      </c>
      <c r="X87" s="619">
        <v>0</v>
      </c>
      <c r="Y87" s="615">
        <f t="shared" si="10"/>
        <v>0</v>
      </c>
      <c r="Z87" s="619">
        <f t="shared" si="11"/>
        <v>0</v>
      </c>
      <c r="AA87" s="615">
        <v>-569.24400000000003</v>
      </c>
      <c r="AB87" s="619">
        <v>-469.452</v>
      </c>
      <c r="AC87" s="615">
        <f t="shared" si="13"/>
        <v>-282.09300000000002</v>
      </c>
      <c r="AD87" s="619">
        <f t="shared" si="12"/>
        <v>-244.02799999999999</v>
      </c>
      <c r="AF87" s="174">
        <v>0</v>
      </c>
      <c r="AG87" s="177" t="s">
        <v>75</v>
      </c>
      <c r="AH87" s="615">
        <v>0</v>
      </c>
      <c r="AI87" s="619">
        <v>0</v>
      </c>
      <c r="AJ87" s="615">
        <v>0</v>
      </c>
      <c r="AK87" s="619">
        <v>0</v>
      </c>
      <c r="AL87" s="615">
        <v>-3.3820000000000001</v>
      </c>
      <c r="AM87" s="619">
        <v>-2.3439999999999999</v>
      </c>
      <c r="AN87" s="615">
        <v>2.6659999999999999</v>
      </c>
      <c r="AO87" s="619">
        <v>7.532</v>
      </c>
      <c r="AP87" s="615">
        <v>-212.08799999999999</v>
      </c>
      <c r="AQ87" s="619">
        <v>-166.15100000000001</v>
      </c>
      <c r="AR87" s="615">
        <v>336.73400000000004</v>
      </c>
      <c r="AS87" s="619">
        <v>362.99899999999997</v>
      </c>
      <c r="AT87" s="615">
        <v>-71.680999999999997</v>
      </c>
      <c r="AU87" s="619">
        <v>-56.929000000000002</v>
      </c>
      <c r="AV87" s="615">
        <v>110.11399999999999</v>
      </c>
      <c r="AW87" s="619">
        <v>121.988</v>
      </c>
      <c r="AX87" s="615">
        <v>0</v>
      </c>
      <c r="AY87" s="619">
        <v>0</v>
      </c>
      <c r="AZ87" s="615">
        <v>0</v>
      </c>
      <c r="BA87" s="619">
        <v>0</v>
      </c>
      <c r="BB87" s="615">
        <v>0</v>
      </c>
      <c r="BC87" s="619">
        <v>0</v>
      </c>
      <c r="BD87" s="615">
        <v>0</v>
      </c>
      <c r="BE87" s="619">
        <v>0</v>
      </c>
      <c r="BF87" s="615">
        <v>-287.15100000000001</v>
      </c>
      <c r="BG87" s="619">
        <v>-225.42400000000001</v>
      </c>
      <c r="BH87" s="615">
        <v>449.51399999999995</v>
      </c>
      <c r="BI87" s="619">
        <v>492.51900000000001</v>
      </c>
    </row>
    <row r="88" spans="1:61">
      <c r="A88" s="174"/>
      <c r="B88" s="177" t="s">
        <v>430</v>
      </c>
      <c r="C88" s="615">
        <v>0</v>
      </c>
      <c r="D88" s="619">
        <v>0</v>
      </c>
      <c r="E88" s="615">
        <f t="shared" si="0"/>
        <v>0</v>
      </c>
      <c r="F88" s="619">
        <f t="shared" si="1"/>
        <v>0</v>
      </c>
      <c r="G88" s="615">
        <v>-32.948</v>
      </c>
      <c r="H88" s="619">
        <v>-44.768000000000001</v>
      </c>
      <c r="I88" s="615">
        <f t="shared" si="2"/>
        <v>-16.387</v>
      </c>
      <c r="J88" s="619">
        <f t="shared" si="3"/>
        <v>-17.353000000000002</v>
      </c>
      <c r="K88" s="615">
        <v>-436.827</v>
      </c>
      <c r="L88" s="619">
        <v>-471.24299999999999</v>
      </c>
      <c r="M88" s="615">
        <f t="shared" si="4"/>
        <v>-227.11500000000001</v>
      </c>
      <c r="N88" s="619">
        <f t="shared" si="5"/>
        <v>-216.32599999999999</v>
      </c>
      <c r="O88" s="615">
        <v>-57.045999999999999</v>
      </c>
      <c r="P88" s="619">
        <v>-54.151000000000003</v>
      </c>
      <c r="Q88" s="615">
        <f t="shared" si="6"/>
        <v>-23.991</v>
      </c>
      <c r="R88" s="619">
        <f t="shared" si="7"/>
        <v>-29.193000000000005</v>
      </c>
      <c r="S88" s="615">
        <v>0</v>
      </c>
      <c r="T88" s="619">
        <v>0</v>
      </c>
      <c r="U88" s="615">
        <f t="shared" si="8"/>
        <v>0</v>
      </c>
      <c r="V88" s="619">
        <f t="shared" si="9"/>
        <v>0</v>
      </c>
      <c r="W88" s="615">
        <v>0</v>
      </c>
      <c r="X88" s="619">
        <v>0</v>
      </c>
      <c r="Y88" s="615">
        <f t="shared" si="10"/>
        <v>0</v>
      </c>
      <c r="Z88" s="619">
        <f t="shared" si="11"/>
        <v>0</v>
      </c>
      <c r="AA88" s="615">
        <v>-526.82100000000003</v>
      </c>
      <c r="AB88" s="619">
        <v>-570.16200000000003</v>
      </c>
      <c r="AC88" s="615">
        <f t="shared" si="13"/>
        <v>-267.49300000000005</v>
      </c>
      <c r="AD88" s="619">
        <f t="shared" si="12"/>
        <v>-262.87200000000001</v>
      </c>
      <c r="AF88" s="174">
        <v>0</v>
      </c>
      <c r="AG88" s="177" t="s">
        <v>430</v>
      </c>
      <c r="AH88" s="615">
        <v>0</v>
      </c>
      <c r="AI88" s="619">
        <v>0</v>
      </c>
      <c r="AJ88" s="615">
        <v>0</v>
      </c>
      <c r="AK88" s="619">
        <v>0</v>
      </c>
      <c r="AL88" s="615">
        <v>-16.561</v>
      </c>
      <c r="AM88" s="619">
        <v>-27.414999999999999</v>
      </c>
      <c r="AN88" s="615">
        <v>43.987000000000002</v>
      </c>
      <c r="AO88" s="619">
        <v>0.83999999999999986</v>
      </c>
      <c r="AP88" s="615">
        <v>-209.71199999999999</v>
      </c>
      <c r="AQ88" s="619">
        <v>-254.917</v>
      </c>
      <c r="AR88" s="615">
        <v>482.95299999999997</v>
      </c>
      <c r="AS88" s="619">
        <v>928.44099999999992</v>
      </c>
      <c r="AT88" s="615">
        <v>-33.055</v>
      </c>
      <c r="AU88" s="619">
        <v>-24.957999999999998</v>
      </c>
      <c r="AV88" s="615">
        <v>53.291000000000004</v>
      </c>
      <c r="AW88" s="619">
        <v>57.019000000000005</v>
      </c>
      <c r="AX88" s="615">
        <v>0</v>
      </c>
      <c r="AY88" s="619">
        <v>0</v>
      </c>
      <c r="AZ88" s="615">
        <v>0</v>
      </c>
      <c r="BA88" s="619">
        <v>0</v>
      </c>
      <c r="BB88" s="615">
        <v>0</v>
      </c>
      <c r="BC88" s="619">
        <v>0</v>
      </c>
      <c r="BD88" s="615">
        <v>0</v>
      </c>
      <c r="BE88" s="619">
        <v>0</v>
      </c>
      <c r="BF88" s="615">
        <v>-259.32799999999997</v>
      </c>
      <c r="BG88" s="619">
        <v>-307.29000000000002</v>
      </c>
      <c r="BH88" s="615">
        <v>580.23099999999999</v>
      </c>
      <c r="BI88" s="619">
        <v>986.3</v>
      </c>
    </row>
    <row r="89" spans="1:61">
      <c r="E89" s="745"/>
      <c r="F89" s="745"/>
      <c r="I89" s="745"/>
      <c r="J89" s="745"/>
      <c r="M89" s="745"/>
      <c r="N89" s="745"/>
      <c r="Q89" s="745"/>
      <c r="R89" s="745"/>
      <c r="S89" s="172"/>
      <c r="T89" s="172"/>
      <c r="U89" s="745"/>
      <c r="V89" s="745"/>
      <c r="W89" s="172"/>
      <c r="X89" s="172"/>
      <c r="Y89" s="745"/>
      <c r="Z89" s="745"/>
      <c r="AA89" s="172"/>
      <c r="AB89" s="172"/>
      <c r="AC89" s="745"/>
      <c r="AD89" s="745"/>
      <c r="AE89" s="172"/>
      <c r="AF89" s="172"/>
      <c r="AG89" s="172"/>
      <c r="AH89" s="172"/>
      <c r="AI89" s="172"/>
      <c r="AJ89" s="172"/>
      <c r="AK89" s="172"/>
      <c r="AL89" s="172"/>
      <c r="AM89" s="172"/>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row>
    <row r="90" spans="1:61" s="107" customFormat="1">
      <c r="A90" s="168" t="s">
        <v>431</v>
      </c>
      <c r="B90" s="176"/>
      <c r="C90" s="624">
        <v>0</v>
      </c>
      <c r="D90" s="618">
        <v>0</v>
      </c>
      <c r="E90" s="624">
        <f t="shared" si="0"/>
        <v>0</v>
      </c>
      <c r="F90" s="618">
        <f t="shared" si="1"/>
        <v>0</v>
      </c>
      <c r="G90" s="624">
        <v>191.30699999999999</v>
      </c>
      <c r="H90" s="618">
        <v>86.334999999999994</v>
      </c>
      <c r="I90" s="624">
        <f t="shared" si="2"/>
        <v>118.78599999999999</v>
      </c>
      <c r="J90" s="618">
        <f t="shared" si="3"/>
        <v>67.756999999999991</v>
      </c>
      <c r="K90" s="624">
        <v>1231.585</v>
      </c>
      <c r="L90" s="618">
        <v>1272.5840000000001</v>
      </c>
      <c r="M90" s="624">
        <f t="shared" si="4"/>
        <v>561.76900000000001</v>
      </c>
      <c r="N90" s="618">
        <f t="shared" si="5"/>
        <v>613.81000000000006</v>
      </c>
      <c r="O90" s="624">
        <v>505.43099999999998</v>
      </c>
      <c r="P90" s="618">
        <v>363.08600000000001</v>
      </c>
      <c r="Q90" s="624">
        <f t="shared" si="6"/>
        <v>262.15899999999999</v>
      </c>
      <c r="R90" s="618">
        <f t="shared" si="7"/>
        <v>196.62800000000001</v>
      </c>
      <c r="S90" s="624">
        <v>0</v>
      </c>
      <c r="T90" s="618">
        <v>0</v>
      </c>
      <c r="U90" s="624">
        <f t="shared" si="8"/>
        <v>0</v>
      </c>
      <c r="V90" s="618">
        <f t="shared" si="9"/>
        <v>0</v>
      </c>
      <c r="W90" s="624">
        <v>0</v>
      </c>
      <c r="X90" s="618">
        <v>0</v>
      </c>
      <c r="Y90" s="624">
        <f t="shared" si="10"/>
        <v>0</v>
      </c>
      <c r="Z90" s="618">
        <f t="shared" si="11"/>
        <v>0</v>
      </c>
      <c r="AA90" s="624">
        <v>1928.3230000000001</v>
      </c>
      <c r="AB90" s="618">
        <v>1722.0050000000001</v>
      </c>
      <c r="AC90" s="624">
        <f t="shared" si="13"/>
        <v>942.71400000000006</v>
      </c>
      <c r="AD90" s="618">
        <f t="shared" si="12"/>
        <v>878.19500000000016</v>
      </c>
      <c r="AF90" s="168" t="s">
        <v>431</v>
      </c>
      <c r="AG90" s="176">
        <v>0</v>
      </c>
      <c r="AH90" s="624">
        <v>0</v>
      </c>
      <c r="AI90" s="618">
        <v>0</v>
      </c>
      <c r="AJ90" s="624">
        <v>0</v>
      </c>
      <c r="AK90" s="618">
        <v>0</v>
      </c>
      <c r="AL90" s="624">
        <v>72.521000000000001</v>
      </c>
      <c r="AM90" s="618">
        <v>18.577999999999999</v>
      </c>
      <c r="AN90" s="624">
        <v>-86.493999999999986</v>
      </c>
      <c r="AO90" s="618">
        <v>-142.315</v>
      </c>
      <c r="AP90" s="624">
        <v>669.81600000000003</v>
      </c>
      <c r="AQ90" s="618">
        <v>658.774</v>
      </c>
      <c r="AR90" s="624">
        <v>-1188.0239999999999</v>
      </c>
      <c r="AS90" s="618">
        <v>-1148.83</v>
      </c>
      <c r="AT90" s="624">
        <v>243.27199999999999</v>
      </c>
      <c r="AU90" s="618">
        <v>166.458</v>
      </c>
      <c r="AV90" s="624">
        <v>-307.74500000000006</v>
      </c>
      <c r="AW90" s="618">
        <v>-425.899</v>
      </c>
      <c r="AX90" s="624">
        <v>0</v>
      </c>
      <c r="AY90" s="618">
        <v>0</v>
      </c>
      <c r="AZ90" s="624">
        <v>0</v>
      </c>
      <c r="BA90" s="618">
        <v>0</v>
      </c>
      <c r="BB90" s="624">
        <v>0</v>
      </c>
      <c r="BC90" s="618">
        <v>0</v>
      </c>
      <c r="BD90" s="624">
        <v>0</v>
      </c>
      <c r="BE90" s="618">
        <v>2E-3</v>
      </c>
      <c r="BF90" s="624">
        <v>985.60900000000004</v>
      </c>
      <c r="BG90" s="618">
        <v>843.81</v>
      </c>
      <c r="BH90" s="624">
        <v>-1582.2629999999999</v>
      </c>
      <c r="BI90" s="618">
        <v>-1717.0419999999999</v>
      </c>
    </row>
    <row r="91" spans="1:61">
      <c r="E91" s="745"/>
      <c r="F91" s="745"/>
      <c r="I91" s="745"/>
      <c r="J91" s="745"/>
      <c r="M91" s="745"/>
      <c r="N91" s="745"/>
      <c r="Q91" s="745"/>
      <c r="R91" s="745"/>
      <c r="S91" s="172"/>
      <c r="T91" s="172"/>
      <c r="U91" s="745"/>
      <c r="V91" s="745"/>
      <c r="W91" s="172"/>
      <c r="X91" s="172"/>
      <c r="Y91" s="745"/>
      <c r="Z91" s="745"/>
      <c r="AA91" s="172"/>
      <c r="AB91" s="172"/>
      <c r="AC91" s="745"/>
      <c r="AD91" s="745"/>
      <c r="AE91" s="172"/>
      <c r="AF91" s="172"/>
      <c r="AG91" s="172"/>
      <c r="AH91" s="172"/>
      <c r="AI91" s="172"/>
      <c r="AJ91" s="172"/>
      <c r="AK91" s="172"/>
      <c r="AL91" s="172"/>
      <c r="AM91" s="172"/>
      <c r="AN91" s="172"/>
      <c r="AO91" s="172"/>
      <c r="AP91" s="172"/>
      <c r="AQ91" s="172"/>
      <c r="AR91" s="172"/>
      <c r="AS91" s="172"/>
      <c r="AT91" s="172"/>
      <c r="AU91" s="172"/>
      <c r="AV91" s="172"/>
      <c r="AW91" s="172"/>
      <c r="AX91" s="172"/>
      <c r="AY91" s="172"/>
      <c r="AZ91" s="172"/>
      <c r="BA91" s="172"/>
      <c r="BB91" s="172"/>
      <c r="BC91" s="172"/>
      <c r="BD91" s="172"/>
      <c r="BE91" s="172"/>
      <c r="BF91" s="172"/>
      <c r="BG91" s="172"/>
      <c r="BH91" s="172"/>
      <c r="BI91" s="172"/>
    </row>
    <row r="92" spans="1:61">
      <c r="A92" s="170"/>
      <c r="B92" s="175" t="s">
        <v>432</v>
      </c>
      <c r="C92" s="615">
        <v>0</v>
      </c>
      <c r="D92" s="619">
        <v>0</v>
      </c>
      <c r="E92" s="615">
        <f t="shared" si="0"/>
        <v>0</v>
      </c>
      <c r="F92" s="619">
        <f t="shared" si="1"/>
        <v>0</v>
      </c>
      <c r="G92" s="615">
        <v>18.829999999999998</v>
      </c>
      <c r="H92" s="619">
        <v>27.253</v>
      </c>
      <c r="I92" s="615">
        <f t="shared" si="2"/>
        <v>6.8249999999999975</v>
      </c>
      <c r="J92" s="619">
        <f t="shared" si="3"/>
        <v>15.112</v>
      </c>
      <c r="K92" s="615">
        <v>38.783999999999999</v>
      </c>
      <c r="L92" s="619">
        <v>34.765999999999998</v>
      </c>
      <c r="M92" s="615">
        <f t="shared" si="4"/>
        <v>21.722999999999999</v>
      </c>
      <c r="N92" s="619">
        <f t="shared" si="5"/>
        <v>16.468999999999998</v>
      </c>
      <c r="O92" s="615">
        <v>19.093</v>
      </c>
      <c r="P92" s="619">
        <v>15.114000000000001</v>
      </c>
      <c r="Q92" s="615">
        <f t="shared" si="6"/>
        <v>9.6829999999999998</v>
      </c>
      <c r="R92" s="619">
        <f t="shared" si="7"/>
        <v>8.1840000000000011</v>
      </c>
      <c r="S92" s="615">
        <v>0</v>
      </c>
      <c r="T92" s="619">
        <v>0</v>
      </c>
      <c r="U92" s="615">
        <f t="shared" si="8"/>
        <v>0</v>
      </c>
      <c r="V92" s="619">
        <f t="shared" si="9"/>
        <v>0</v>
      </c>
      <c r="W92" s="615">
        <v>0</v>
      </c>
      <c r="X92" s="619">
        <v>0</v>
      </c>
      <c r="Y92" s="615">
        <f t="shared" si="10"/>
        <v>0</v>
      </c>
      <c r="Z92" s="619">
        <f t="shared" si="11"/>
        <v>0</v>
      </c>
      <c r="AA92" s="615">
        <v>76.706999999999994</v>
      </c>
      <c r="AB92" s="619">
        <v>77.132999999999996</v>
      </c>
      <c r="AC92" s="615">
        <f t="shared" si="13"/>
        <v>38.230999999999995</v>
      </c>
      <c r="AD92" s="619">
        <f t="shared" si="12"/>
        <v>39.764999999999993</v>
      </c>
      <c r="AF92" s="170">
        <v>0</v>
      </c>
      <c r="AG92" s="175" t="s">
        <v>432</v>
      </c>
      <c r="AH92" s="615">
        <v>0</v>
      </c>
      <c r="AI92" s="619">
        <v>0</v>
      </c>
      <c r="AJ92" s="615">
        <v>0</v>
      </c>
      <c r="AK92" s="619">
        <v>0</v>
      </c>
      <c r="AL92" s="615">
        <v>12.005000000000001</v>
      </c>
      <c r="AM92" s="619">
        <v>12.141</v>
      </c>
      <c r="AN92" s="615">
        <v>-28.518999999999998</v>
      </c>
      <c r="AO92" s="619">
        <v>-31.054000000000002</v>
      </c>
      <c r="AP92" s="615">
        <v>17.061</v>
      </c>
      <c r="AQ92" s="619">
        <v>18.297000000000001</v>
      </c>
      <c r="AR92" s="615">
        <v>-38.103999999999999</v>
      </c>
      <c r="AS92" s="619">
        <v>-64.497</v>
      </c>
      <c r="AT92" s="615">
        <v>9.41</v>
      </c>
      <c r="AU92" s="619">
        <v>6.93</v>
      </c>
      <c r="AV92" s="615">
        <v>-13.96</v>
      </c>
      <c r="AW92" s="619">
        <v>-14.846</v>
      </c>
      <c r="AX92" s="615">
        <v>0</v>
      </c>
      <c r="AY92" s="619">
        <v>0</v>
      </c>
      <c r="AZ92" s="615">
        <v>0</v>
      </c>
      <c r="BA92" s="619">
        <v>0</v>
      </c>
      <c r="BB92" s="615">
        <v>0</v>
      </c>
      <c r="BC92" s="619">
        <v>0</v>
      </c>
      <c r="BD92" s="615">
        <v>0</v>
      </c>
      <c r="BE92" s="619">
        <v>0</v>
      </c>
      <c r="BF92" s="615">
        <v>38.475999999999999</v>
      </c>
      <c r="BG92" s="619">
        <v>37.368000000000002</v>
      </c>
      <c r="BH92" s="615">
        <v>-80.582999999999998</v>
      </c>
      <c r="BI92" s="619">
        <v>-110.39699999999999</v>
      </c>
    </row>
    <row r="93" spans="1:61">
      <c r="A93" s="170"/>
      <c r="B93" s="175" t="s">
        <v>433</v>
      </c>
      <c r="C93" s="615">
        <v>0</v>
      </c>
      <c r="D93" s="619">
        <v>0</v>
      </c>
      <c r="E93" s="615">
        <f t="shared" si="0"/>
        <v>0</v>
      </c>
      <c r="F93" s="619">
        <f t="shared" si="1"/>
        <v>0</v>
      </c>
      <c r="G93" s="615">
        <v>-98.841999999999999</v>
      </c>
      <c r="H93" s="619">
        <v>-95.756</v>
      </c>
      <c r="I93" s="615">
        <f t="shared" si="2"/>
        <v>-55.131</v>
      </c>
      <c r="J93" s="619">
        <f t="shared" si="3"/>
        <v>-53.162999999999997</v>
      </c>
      <c r="K93" s="615">
        <v>-120.252</v>
      </c>
      <c r="L93" s="619">
        <v>-131.399</v>
      </c>
      <c r="M93" s="615">
        <f t="shared" si="4"/>
        <v>-58.175999999999995</v>
      </c>
      <c r="N93" s="619">
        <f t="shared" si="5"/>
        <v>-68.740000000000009</v>
      </c>
      <c r="O93" s="615">
        <v>-38.148000000000003</v>
      </c>
      <c r="P93" s="619">
        <v>-31.4</v>
      </c>
      <c r="Q93" s="615">
        <f t="shared" si="6"/>
        <v>-19.271000000000004</v>
      </c>
      <c r="R93" s="619">
        <f t="shared" si="7"/>
        <v>-16.184999999999999</v>
      </c>
      <c r="S93" s="615">
        <v>0</v>
      </c>
      <c r="T93" s="619">
        <v>0</v>
      </c>
      <c r="U93" s="615">
        <f t="shared" si="8"/>
        <v>0</v>
      </c>
      <c r="V93" s="619">
        <f t="shared" si="9"/>
        <v>0</v>
      </c>
      <c r="W93" s="615">
        <v>0</v>
      </c>
      <c r="X93" s="619">
        <v>0</v>
      </c>
      <c r="Y93" s="615">
        <f t="shared" si="10"/>
        <v>0</v>
      </c>
      <c r="Z93" s="619">
        <f t="shared" si="11"/>
        <v>0</v>
      </c>
      <c r="AA93" s="615">
        <v>-257.24200000000002</v>
      </c>
      <c r="AB93" s="619">
        <v>-258.55500000000001</v>
      </c>
      <c r="AC93" s="615">
        <f t="shared" si="13"/>
        <v>-132.57800000000003</v>
      </c>
      <c r="AD93" s="619">
        <f t="shared" si="12"/>
        <v>-138.08800000000002</v>
      </c>
      <c r="AF93" s="170">
        <v>0</v>
      </c>
      <c r="AG93" s="175" t="s">
        <v>433</v>
      </c>
      <c r="AH93" s="615">
        <v>0</v>
      </c>
      <c r="AI93" s="619">
        <v>0</v>
      </c>
      <c r="AJ93" s="615">
        <v>0</v>
      </c>
      <c r="AK93" s="619">
        <v>0</v>
      </c>
      <c r="AL93" s="615">
        <v>-43.710999999999999</v>
      </c>
      <c r="AM93" s="619">
        <v>-42.593000000000004</v>
      </c>
      <c r="AN93" s="615">
        <v>100.86</v>
      </c>
      <c r="AO93" s="619">
        <v>93.326999999999984</v>
      </c>
      <c r="AP93" s="615">
        <v>-62.076000000000001</v>
      </c>
      <c r="AQ93" s="619">
        <v>-62.658999999999999</v>
      </c>
      <c r="AR93" s="615">
        <v>138.00900000000001</v>
      </c>
      <c r="AS93" s="619">
        <v>163.91</v>
      </c>
      <c r="AT93" s="615">
        <v>-18.876999999999999</v>
      </c>
      <c r="AU93" s="619">
        <v>-15.215</v>
      </c>
      <c r="AV93" s="615">
        <v>29.933000000000003</v>
      </c>
      <c r="AW93" s="619">
        <v>31.183000000000003</v>
      </c>
      <c r="AX93" s="615">
        <v>0</v>
      </c>
      <c r="AY93" s="619">
        <v>0</v>
      </c>
      <c r="AZ93" s="615">
        <v>0</v>
      </c>
      <c r="BA93" s="619">
        <v>0</v>
      </c>
      <c r="BB93" s="615">
        <v>0</v>
      </c>
      <c r="BC93" s="619">
        <v>0</v>
      </c>
      <c r="BD93" s="615">
        <v>0</v>
      </c>
      <c r="BE93" s="619">
        <v>0</v>
      </c>
      <c r="BF93" s="615">
        <v>-124.664</v>
      </c>
      <c r="BG93" s="619">
        <v>-120.467</v>
      </c>
      <c r="BH93" s="615">
        <v>268.80200000000002</v>
      </c>
      <c r="BI93" s="619">
        <v>288.42</v>
      </c>
    </row>
    <row r="94" spans="1:61">
      <c r="A94" s="170"/>
      <c r="B94" s="175" t="s">
        <v>434</v>
      </c>
      <c r="C94" s="615">
        <v>0</v>
      </c>
      <c r="D94" s="619">
        <v>0</v>
      </c>
      <c r="E94" s="615">
        <f t="shared" si="0"/>
        <v>0</v>
      </c>
      <c r="F94" s="619">
        <f t="shared" si="1"/>
        <v>0</v>
      </c>
      <c r="G94" s="615">
        <v>-86.302999999999997</v>
      </c>
      <c r="H94" s="619">
        <v>-71.983999999999995</v>
      </c>
      <c r="I94" s="615">
        <f t="shared" si="2"/>
        <v>-53.54</v>
      </c>
      <c r="J94" s="619">
        <f t="shared" si="3"/>
        <v>-32.271999999999991</v>
      </c>
      <c r="K94" s="615">
        <v>-255.61</v>
      </c>
      <c r="L94" s="619">
        <v>-254.76300000000001</v>
      </c>
      <c r="M94" s="615">
        <f t="shared" si="4"/>
        <v>-124.66800000000001</v>
      </c>
      <c r="N94" s="619">
        <f t="shared" si="5"/>
        <v>-133.24099999999999</v>
      </c>
      <c r="O94" s="615">
        <v>-59.460999999999999</v>
      </c>
      <c r="P94" s="619">
        <v>-43.033999999999999</v>
      </c>
      <c r="Q94" s="615">
        <f t="shared" si="6"/>
        <v>-33.003999999999998</v>
      </c>
      <c r="R94" s="619">
        <f t="shared" si="7"/>
        <v>-22.391999999999999</v>
      </c>
      <c r="S94" s="615">
        <v>0</v>
      </c>
      <c r="T94" s="619">
        <v>0</v>
      </c>
      <c r="U94" s="615">
        <f t="shared" si="8"/>
        <v>0</v>
      </c>
      <c r="V94" s="619">
        <f t="shared" si="9"/>
        <v>0</v>
      </c>
      <c r="W94" s="615">
        <v>0</v>
      </c>
      <c r="X94" s="619">
        <v>0</v>
      </c>
      <c r="Y94" s="615">
        <f t="shared" si="10"/>
        <v>0</v>
      </c>
      <c r="Z94" s="619">
        <f t="shared" si="11"/>
        <v>0</v>
      </c>
      <c r="AA94" s="615">
        <v>-401.37400000000002</v>
      </c>
      <c r="AB94" s="619">
        <v>-369.78100000000001</v>
      </c>
      <c r="AC94" s="615">
        <f t="shared" si="13"/>
        <v>-211.21200000000002</v>
      </c>
      <c r="AD94" s="619">
        <f t="shared" si="12"/>
        <v>-187.905</v>
      </c>
      <c r="AF94" s="170">
        <v>0</v>
      </c>
      <c r="AG94" s="175" t="s">
        <v>434</v>
      </c>
      <c r="AH94" s="615">
        <v>0</v>
      </c>
      <c r="AI94" s="619">
        <v>0</v>
      </c>
      <c r="AJ94" s="615">
        <v>0</v>
      </c>
      <c r="AK94" s="619">
        <v>0</v>
      </c>
      <c r="AL94" s="615">
        <v>-32.762999999999998</v>
      </c>
      <c r="AM94" s="619">
        <v>-39.712000000000003</v>
      </c>
      <c r="AN94" s="615">
        <v>72.799000000000007</v>
      </c>
      <c r="AO94" s="619">
        <v>81.811999999999998</v>
      </c>
      <c r="AP94" s="615">
        <v>-130.94200000000001</v>
      </c>
      <c r="AQ94" s="619">
        <v>-121.52200000000001</v>
      </c>
      <c r="AR94" s="615">
        <v>258.233</v>
      </c>
      <c r="AS94" s="619">
        <v>348.32300000000004</v>
      </c>
      <c r="AT94" s="615">
        <v>-26.457000000000001</v>
      </c>
      <c r="AU94" s="619">
        <v>-20.641999999999999</v>
      </c>
      <c r="AV94" s="615">
        <v>37.786999999999999</v>
      </c>
      <c r="AW94" s="619">
        <v>42.337999999999994</v>
      </c>
      <c r="AX94" s="615">
        <v>0</v>
      </c>
      <c r="AY94" s="619">
        <v>0</v>
      </c>
      <c r="AZ94" s="615">
        <v>0</v>
      </c>
      <c r="BA94" s="619">
        <v>0</v>
      </c>
      <c r="BB94" s="615">
        <v>0</v>
      </c>
      <c r="BC94" s="619">
        <v>0</v>
      </c>
      <c r="BD94" s="615">
        <v>0</v>
      </c>
      <c r="BE94" s="619">
        <v>0</v>
      </c>
      <c r="BF94" s="615">
        <v>-190.16200000000001</v>
      </c>
      <c r="BG94" s="619">
        <v>-181.876</v>
      </c>
      <c r="BH94" s="615">
        <v>368.81899999999996</v>
      </c>
      <c r="BI94" s="619">
        <v>472.47300000000007</v>
      </c>
    </row>
    <row r="95" spans="1:61">
      <c r="E95" s="745"/>
      <c r="F95" s="745"/>
      <c r="I95" s="745"/>
      <c r="J95" s="745"/>
      <c r="M95" s="745"/>
      <c r="N95" s="745"/>
      <c r="Q95" s="745"/>
      <c r="R95" s="745"/>
      <c r="S95" s="172"/>
      <c r="T95" s="172"/>
      <c r="U95" s="745"/>
      <c r="V95" s="745"/>
      <c r="W95" s="172"/>
      <c r="X95" s="172"/>
      <c r="Y95" s="745"/>
      <c r="Z95" s="745"/>
      <c r="AA95" s="172"/>
      <c r="AB95" s="172"/>
      <c r="AC95" s="745"/>
      <c r="AD95" s="745"/>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row>
    <row r="96" spans="1:61" s="107" customFormat="1">
      <c r="A96" s="168" t="s">
        <v>435</v>
      </c>
      <c r="B96" s="176"/>
      <c r="C96" s="624">
        <v>0</v>
      </c>
      <c r="D96" s="618">
        <v>0</v>
      </c>
      <c r="E96" s="624">
        <f t="shared" si="0"/>
        <v>0</v>
      </c>
      <c r="F96" s="618">
        <f t="shared" si="1"/>
        <v>0</v>
      </c>
      <c r="G96" s="624">
        <v>24.992000000000001</v>
      </c>
      <c r="H96" s="618">
        <v>-54.152000000000001</v>
      </c>
      <c r="I96" s="624">
        <f t="shared" si="2"/>
        <v>16.940000000000001</v>
      </c>
      <c r="J96" s="618">
        <f t="shared" si="3"/>
        <v>-2.5660000000000025</v>
      </c>
      <c r="K96" s="624">
        <v>894.50699999999995</v>
      </c>
      <c r="L96" s="618">
        <v>921.18799999999999</v>
      </c>
      <c r="M96" s="624">
        <f t="shared" si="4"/>
        <v>400.64799999999997</v>
      </c>
      <c r="N96" s="618">
        <f t="shared" si="5"/>
        <v>428.298</v>
      </c>
      <c r="O96" s="624">
        <v>426.91500000000002</v>
      </c>
      <c r="P96" s="618">
        <v>303.76600000000002</v>
      </c>
      <c r="Q96" s="624">
        <f t="shared" si="6"/>
        <v>219.56700000000001</v>
      </c>
      <c r="R96" s="618">
        <f t="shared" si="7"/>
        <v>166.23500000000001</v>
      </c>
      <c r="S96" s="624">
        <v>0</v>
      </c>
      <c r="T96" s="618">
        <v>0</v>
      </c>
      <c r="U96" s="624">
        <f t="shared" si="8"/>
        <v>0</v>
      </c>
      <c r="V96" s="618">
        <f t="shared" si="9"/>
        <v>0</v>
      </c>
      <c r="W96" s="624">
        <v>0</v>
      </c>
      <c r="X96" s="618">
        <v>0</v>
      </c>
      <c r="Y96" s="624">
        <f t="shared" si="10"/>
        <v>0</v>
      </c>
      <c r="Z96" s="618">
        <f t="shared" si="11"/>
        <v>0</v>
      </c>
      <c r="AA96" s="624">
        <v>1346.414</v>
      </c>
      <c r="AB96" s="618">
        <v>1170.8019999999999</v>
      </c>
      <c r="AC96" s="624">
        <f t="shared" si="13"/>
        <v>637.15499999999997</v>
      </c>
      <c r="AD96" s="618">
        <f t="shared" si="12"/>
        <v>591.96699999999987</v>
      </c>
      <c r="AF96" s="168" t="s">
        <v>435</v>
      </c>
      <c r="AG96" s="176">
        <v>0</v>
      </c>
      <c r="AH96" s="624">
        <v>0</v>
      </c>
      <c r="AI96" s="618">
        <v>0</v>
      </c>
      <c r="AJ96" s="624">
        <v>0</v>
      </c>
      <c r="AK96" s="618">
        <v>0</v>
      </c>
      <c r="AL96" s="624">
        <v>8.0519999999999996</v>
      </c>
      <c r="AM96" s="618">
        <v>-51.585999999999999</v>
      </c>
      <c r="AN96" s="624">
        <v>58.646000000000001</v>
      </c>
      <c r="AO96" s="618">
        <v>1.7700000000000031</v>
      </c>
      <c r="AP96" s="624">
        <v>493.85899999999998</v>
      </c>
      <c r="AQ96" s="618">
        <v>492.89</v>
      </c>
      <c r="AR96" s="624">
        <v>-829.88599999999997</v>
      </c>
      <c r="AS96" s="618">
        <v>-701.09399999999994</v>
      </c>
      <c r="AT96" s="624">
        <v>207.34800000000001</v>
      </c>
      <c r="AU96" s="618">
        <v>137.53100000000001</v>
      </c>
      <c r="AV96" s="624">
        <v>-253.98500000000001</v>
      </c>
      <c r="AW96" s="618">
        <v>-367.22399999999999</v>
      </c>
      <c r="AX96" s="624">
        <v>0</v>
      </c>
      <c r="AY96" s="618">
        <v>0</v>
      </c>
      <c r="AZ96" s="624">
        <v>0</v>
      </c>
      <c r="BA96" s="618">
        <v>0</v>
      </c>
      <c r="BB96" s="624">
        <v>0</v>
      </c>
      <c r="BC96" s="618">
        <v>0</v>
      </c>
      <c r="BD96" s="624">
        <v>0</v>
      </c>
      <c r="BE96" s="618">
        <v>2E-3</v>
      </c>
      <c r="BF96" s="624">
        <v>709.25900000000001</v>
      </c>
      <c r="BG96" s="618">
        <v>578.83500000000004</v>
      </c>
      <c r="BH96" s="624">
        <v>-1025.2249999999999</v>
      </c>
      <c r="BI96" s="618">
        <v>-1066.546</v>
      </c>
    </row>
    <row r="97" spans="1:61">
      <c r="E97" s="745"/>
      <c r="F97" s="745"/>
      <c r="I97" s="745"/>
      <c r="J97" s="745"/>
      <c r="M97" s="745"/>
      <c r="N97" s="745"/>
      <c r="Q97" s="745"/>
      <c r="R97" s="745"/>
      <c r="S97" s="172"/>
      <c r="T97" s="172"/>
      <c r="U97" s="745"/>
      <c r="V97" s="745"/>
      <c r="W97" s="172"/>
      <c r="X97" s="172"/>
      <c r="Y97" s="745"/>
      <c r="Z97" s="745"/>
      <c r="AA97" s="172"/>
      <c r="AB97" s="172"/>
      <c r="AC97" s="745"/>
      <c r="AD97" s="745"/>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row>
    <row r="98" spans="1:61">
      <c r="A98" s="174"/>
      <c r="B98" s="175" t="s">
        <v>436</v>
      </c>
      <c r="C98" s="615">
        <v>0</v>
      </c>
      <c r="D98" s="619">
        <v>0</v>
      </c>
      <c r="E98" s="615">
        <f t="shared" si="0"/>
        <v>0</v>
      </c>
      <c r="F98" s="619">
        <f t="shared" si="1"/>
        <v>0</v>
      </c>
      <c r="G98" s="615">
        <v>-71.991</v>
      </c>
      <c r="H98" s="619">
        <v>-53.177</v>
      </c>
      <c r="I98" s="615">
        <f t="shared" si="2"/>
        <v>-42.497</v>
      </c>
      <c r="J98" s="619">
        <f t="shared" si="3"/>
        <v>-31.794</v>
      </c>
      <c r="K98" s="615">
        <v>-242.97300000000001</v>
      </c>
      <c r="L98" s="619">
        <v>-217.13300000000001</v>
      </c>
      <c r="M98" s="615">
        <f t="shared" si="4"/>
        <v>-122.29200000000002</v>
      </c>
      <c r="N98" s="619">
        <f t="shared" si="5"/>
        <v>-111.80200000000001</v>
      </c>
      <c r="O98" s="615">
        <v>-75.823999999999998</v>
      </c>
      <c r="P98" s="619">
        <v>-56.951999999999998</v>
      </c>
      <c r="Q98" s="615">
        <f t="shared" si="6"/>
        <v>-38.298999999999999</v>
      </c>
      <c r="R98" s="619">
        <f t="shared" si="7"/>
        <v>-29.831</v>
      </c>
      <c r="S98" s="615">
        <v>0</v>
      </c>
      <c r="T98" s="619">
        <v>0</v>
      </c>
      <c r="U98" s="615">
        <f t="shared" si="8"/>
        <v>0</v>
      </c>
      <c r="V98" s="619">
        <f t="shared" si="9"/>
        <v>0</v>
      </c>
      <c r="W98" s="615">
        <v>0</v>
      </c>
      <c r="X98" s="619">
        <v>0</v>
      </c>
      <c r="Y98" s="615">
        <f t="shared" si="10"/>
        <v>0</v>
      </c>
      <c r="Z98" s="619">
        <f t="shared" si="11"/>
        <v>0</v>
      </c>
      <c r="AA98" s="615">
        <v>-390.78800000000001</v>
      </c>
      <c r="AB98" s="619">
        <v>-327.262</v>
      </c>
      <c r="AC98" s="615">
        <f t="shared" si="13"/>
        <v>-203.08800000000002</v>
      </c>
      <c r="AD98" s="619">
        <f t="shared" si="12"/>
        <v>-173.42699999999999</v>
      </c>
      <c r="AF98" s="174">
        <v>0</v>
      </c>
      <c r="AG98" s="175" t="s">
        <v>436</v>
      </c>
      <c r="AH98" s="615">
        <v>0</v>
      </c>
      <c r="AI98" s="619">
        <v>0</v>
      </c>
      <c r="AJ98" s="615">
        <v>0</v>
      </c>
      <c r="AK98" s="619">
        <v>0</v>
      </c>
      <c r="AL98" s="615">
        <v>-29.494</v>
      </c>
      <c r="AM98" s="619">
        <v>-21.382999999999999</v>
      </c>
      <c r="AN98" s="615">
        <v>49.587000000000003</v>
      </c>
      <c r="AO98" s="619">
        <v>49.39500000000001</v>
      </c>
      <c r="AP98" s="615">
        <v>-120.681</v>
      </c>
      <c r="AQ98" s="619">
        <v>-105.331</v>
      </c>
      <c r="AR98" s="615">
        <v>209.13800000000003</v>
      </c>
      <c r="AS98" s="619">
        <v>215.00899999999996</v>
      </c>
      <c r="AT98" s="615">
        <v>-37.524999999999999</v>
      </c>
      <c r="AU98" s="619">
        <v>-27.120999999999999</v>
      </c>
      <c r="AV98" s="615">
        <v>52.786999999999999</v>
      </c>
      <c r="AW98" s="619">
        <v>65.87</v>
      </c>
      <c r="AX98" s="615">
        <v>0</v>
      </c>
      <c r="AY98" s="619">
        <v>0</v>
      </c>
      <c r="AZ98" s="615">
        <v>0</v>
      </c>
      <c r="BA98" s="619">
        <v>0</v>
      </c>
      <c r="BB98" s="615">
        <v>0</v>
      </c>
      <c r="BC98" s="619">
        <v>0</v>
      </c>
      <c r="BD98" s="615">
        <v>0</v>
      </c>
      <c r="BE98" s="619">
        <v>0</v>
      </c>
      <c r="BF98" s="615">
        <v>-187.7</v>
      </c>
      <c r="BG98" s="619">
        <v>-153.83500000000001</v>
      </c>
      <c r="BH98" s="615">
        <v>311.512</v>
      </c>
      <c r="BI98" s="619">
        <v>330.274</v>
      </c>
    </row>
    <row r="99" spans="1:61" ht="25.5">
      <c r="A99" s="174"/>
      <c r="B99" s="175" t="s">
        <v>437</v>
      </c>
      <c r="C99" s="615">
        <v>0</v>
      </c>
      <c r="D99" s="619">
        <v>0</v>
      </c>
      <c r="E99" s="615">
        <f t="shared" si="0"/>
        <v>0</v>
      </c>
      <c r="F99" s="619">
        <f t="shared" si="1"/>
        <v>0</v>
      </c>
      <c r="G99" s="615">
        <v>0</v>
      </c>
      <c r="H99" s="619">
        <v>0</v>
      </c>
      <c r="I99" s="615">
        <f t="shared" si="2"/>
        <v>0</v>
      </c>
      <c r="J99" s="619">
        <f t="shared" si="3"/>
        <v>0</v>
      </c>
      <c r="K99" s="615">
        <v>0</v>
      </c>
      <c r="L99" s="619">
        <v>0</v>
      </c>
      <c r="M99" s="615">
        <f t="shared" si="4"/>
        <v>0</v>
      </c>
      <c r="N99" s="619">
        <f t="shared" si="5"/>
        <v>0</v>
      </c>
      <c r="O99" s="615">
        <v>0</v>
      </c>
      <c r="P99" s="619">
        <v>0</v>
      </c>
      <c r="Q99" s="615">
        <f t="shared" si="6"/>
        <v>0</v>
      </c>
      <c r="R99" s="619">
        <f t="shared" si="7"/>
        <v>0</v>
      </c>
      <c r="S99" s="615">
        <v>0</v>
      </c>
      <c r="T99" s="619">
        <v>0</v>
      </c>
      <c r="U99" s="615">
        <f t="shared" si="8"/>
        <v>0</v>
      </c>
      <c r="V99" s="619">
        <f t="shared" si="9"/>
        <v>0</v>
      </c>
      <c r="W99" s="615">
        <v>0</v>
      </c>
      <c r="X99" s="619">
        <v>0</v>
      </c>
      <c r="Y99" s="615">
        <f t="shared" si="10"/>
        <v>0</v>
      </c>
      <c r="Z99" s="619">
        <f t="shared" si="11"/>
        <v>0</v>
      </c>
      <c r="AA99" s="615">
        <v>0</v>
      </c>
      <c r="AB99" s="619">
        <v>0</v>
      </c>
      <c r="AC99" s="615">
        <f t="shared" si="13"/>
        <v>0</v>
      </c>
      <c r="AD99" s="619">
        <f t="shared" si="12"/>
        <v>0</v>
      </c>
      <c r="AF99" s="174">
        <v>0</v>
      </c>
      <c r="AG99" s="175" t="s">
        <v>437</v>
      </c>
      <c r="AH99" s="615">
        <v>0</v>
      </c>
      <c r="AI99" s="619">
        <v>0</v>
      </c>
      <c r="AJ99" s="615">
        <v>0</v>
      </c>
      <c r="AK99" s="619">
        <v>0</v>
      </c>
      <c r="AL99" s="615">
        <v>0</v>
      </c>
      <c r="AM99" s="619">
        <v>0</v>
      </c>
      <c r="AN99" s="615">
        <v>0</v>
      </c>
      <c r="AO99" s="619">
        <v>0</v>
      </c>
      <c r="AP99" s="615">
        <v>0</v>
      </c>
      <c r="AQ99" s="619">
        <v>0</v>
      </c>
      <c r="AR99" s="615">
        <v>0</v>
      </c>
      <c r="AS99" s="619">
        <v>786.27800000000002</v>
      </c>
      <c r="AT99" s="615">
        <v>0</v>
      </c>
      <c r="AU99" s="619">
        <v>0</v>
      </c>
      <c r="AV99" s="615">
        <v>0</v>
      </c>
      <c r="AW99" s="619">
        <v>0</v>
      </c>
      <c r="AX99" s="615">
        <v>0</v>
      </c>
      <c r="AY99" s="619">
        <v>0</v>
      </c>
      <c r="AZ99" s="615">
        <v>0</v>
      </c>
      <c r="BA99" s="619">
        <v>0</v>
      </c>
      <c r="BB99" s="615">
        <v>0</v>
      </c>
      <c r="BC99" s="619">
        <v>0</v>
      </c>
      <c r="BD99" s="615">
        <v>0</v>
      </c>
      <c r="BE99" s="619">
        <v>0</v>
      </c>
      <c r="BF99" s="615">
        <v>0</v>
      </c>
      <c r="BG99" s="619">
        <v>0</v>
      </c>
      <c r="BH99" s="615">
        <v>0</v>
      </c>
      <c r="BI99" s="619">
        <v>786.27800000000002</v>
      </c>
    </row>
    <row r="100" spans="1:61" ht="38.25">
      <c r="A100" s="174"/>
      <c r="B100" s="192" t="s">
        <v>438</v>
      </c>
      <c r="C100" s="615">
        <v>0</v>
      </c>
      <c r="D100" s="619">
        <v>0</v>
      </c>
      <c r="E100" s="615">
        <f t="shared" si="0"/>
        <v>0</v>
      </c>
      <c r="F100" s="619">
        <f t="shared" si="1"/>
        <v>0</v>
      </c>
      <c r="G100" s="615">
        <v>-11.944000000000001</v>
      </c>
      <c r="H100" s="619">
        <v>-7.39</v>
      </c>
      <c r="I100" s="615">
        <f t="shared" si="2"/>
        <v>-6.4380000000000006</v>
      </c>
      <c r="J100" s="619">
        <f t="shared" si="3"/>
        <v>-3.2479999999999993</v>
      </c>
      <c r="K100" s="615">
        <v>-115.736</v>
      </c>
      <c r="L100" s="619">
        <v>-111.227</v>
      </c>
      <c r="M100" s="615">
        <f t="shared" si="4"/>
        <v>-54.505000000000003</v>
      </c>
      <c r="N100" s="619">
        <f>L100-AH100</f>
        <v>-111.227</v>
      </c>
      <c r="O100" s="615">
        <v>-6.3390000000000004</v>
      </c>
      <c r="P100" s="619">
        <v>-5.2949999999999999</v>
      </c>
      <c r="Q100" s="615">
        <f t="shared" si="6"/>
        <v>-1.851</v>
      </c>
      <c r="R100" s="619">
        <f t="shared" si="7"/>
        <v>-1.847</v>
      </c>
      <c r="S100" s="615">
        <v>0</v>
      </c>
      <c r="T100" s="619">
        <v>0</v>
      </c>
      <c r="U100" s="615">
        <f t="shared" si="8"/>
        <v>0</v>
      </c>
      <c r="V100" s="619">
        <f t="shared" si="9"/>
        <v>0</v>
      </c>
      <c r="W100" s="615">
        <v>0</v>
      </c>
      <c r="X100" s="619">
        <v>0</v>
      </c>
      <c r="Y100" s="615">
        <f t="shared" si="10"/>
        <v>0</v>
      </c>
      <c r="Z100" s="619">
        <f t="shared" si="11"/>
        <v>0</v>
      </c>
      <c r="AA100" s="615">
        <v>-134.01900000000001</v>
      </c>
      <c r="AB100" s="619">
        <v>-123.91200000000001</v>
      </c>
      <c r="AC100" s="615">
        <f t="shared" si="13"/>
        <v>-62.794000000000011</v>
      </c>
      <c r="AD100" s="619">
        <f t="shared" si="12"/>
        <v>-58.115000000000009</v>
      </c>
      <c r="AF100" s="174">
        <v>0</v>
      </c>
      <c r="AG100" s="192" t="s">
        <v>438</v>
      </c>
      <c r="AH100" s="615">
        <v>0</v>
      </c>
      <c r="AI100" s="619">
        <v>0</v>
      </c>
      <c r="AJ100" s="615">
        <v>0</v>
      </c>
      <c r="AK100" s="619">
        <v>0</v>
      </c>
      <c r="AL100" s="615">
        <v>-5.5060000000000002</v>
      </c>
      <c r="AM100" s="619">
        <v>-4.1420000000000003</v>
      </c>
      <c r="AN100" s="615">
        <v>6.84</v>
      </c>
      <c r="AO100" s="619">
        <v>10.873000000000001</v>
      </c>
      <c r="AP100" s="615">
        <v>-61.231000000000002</v>
      </c>
      <c r="AQ100" s="619">
        <v>-58.207000000000001</v>
      </c>
      <c r="AR100" s="615">
        <v>113.86100000000002</v>
      </c>
      <c r="AS100" s="619">
        <v>145.93200000000002</v>
      </c>
      <c r="AT100" s="615">
        <v>-4.4880000000000004</v>
      </c>
      <c r="AU100" s="619">
        <v>-3.448</v>
      </c>
      <c r="AV100" s="615">
        <v>-4.1420000000000003</v>
      </c>
      <c r="AW100" s="619">
        <v>11.946999999999999</v>
      </c>
      <c r="AX100" s="615">
        <v>0</v>
      </c>
      <c r="AY100" s="619">
        <v>0</v>
      </c>
      <c r="AZ100" s="615">
        <v>0</v>
      </c>
      <c r="BA100" s="619">
        <v>0</v>
      </c>
      <c r="BB100" s="615">
        <v>0</v>
      </c>
      <c r="BC100" s="619">
        <v>0</v>
      </c>
      <c r="BD100" s="615">
        <v>0</v>
      </c>
      <c r="BE100" s="619">
        <v>0</v>
      </c>
      <c r="BF100" s="615">
        <v>-71.224999999999994</v>
      </c>
      <c r="BG100" s="619">
        <v>-65.796999999999997</v>
      </c>
      <c r="BH100" s="615">
        <v>124.143</v>
      </c>
      <c r="BI100" s="619">
        <v>168.75200000000001</v>
      </c>
    </row>
    <row r="101" spans="1:61">
      <c r="E101" s="745"/>
      <c r="F101" s="745"/>
      <c r="I101" s="745"/>
      <c r="J101" s="745"/>
      <c r="M101" s="745"/>
      <c r="N101" s="745"/>
      <c r="Q101" s="745"/>
      <c r="R101" s="745"/>
      <c r="S101" s="172"/>
      <c r="T101" s="172"/>
      <c r="U101" s="745"/>
      <c r="V101" s="745"/>
      <c r="W101" s="172"/>
      <c r="X101" s="172"/>
      <c r="Y101" s="745"/>
      <c r="Z101" s="745"/>
      <c r="AA101" s="172"/>
      <c r="AB101" s="172"/>
      <c r="AC101" s="745"/>
      <c r="AD101" s="745"/>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row>
    <row r="102" spans="1:61">
      <c r="A102" s="168" t="s">
        <v>439</v>
      </c>
      <c r="B102" s="176"/>
      <c r="C102" s="624">
        <v>0</v>
      </c>
      <c r="D102" s="618">
        <v>0</v>
      </c>
      <c r="E102" s="624">
        <f t="shared" si="0"/>
        <v>0</v>
      </c>
      <c r="F102" s="618">
        <f t="shared" si="1"/>
        <v>0</v>
      </c>
      <c r="G102" s="624">
        <v>-58.942999999999998</v>
      </c>
      <c r="H102" s="618">
        <v>-114.71899999999999</v>
      </c>
      <c r="I102" s="624">
        <f t="shared" si="2"/>
        <v>-31.994999999999997</v>
      </c>
      <c r="J102" s="618">
        <f t="shared" si="3"/>
        <v>-37.60799999999999</v>
      </c>
      <c r="K102" s="624">
        <v>535.798</v>
      </c>
      <c r="L102" s="618">
        <v>592.82799999999997</v>
      </c>
      <c r="M102" s="624">
        <f t="shared" si="4"/>
        <v>223.851</v>
      </c>
      <c r="N102" s="618">
        <f>L102-AH102</f>
        <v>592.82799999999997</v>
      </c>
      <c r="O102" s="624">
        <v>344.75200000000001</v>
      </c>
      <c r="P102" s="618">
        <v>241.51900000000001</v>
      </c>
      <c r="Q102" s="624">
        <f t="shared" si="6"/>
        <v>179.417</v>
      </c>
      <c r="R102" s="618">
        <f t="shared" si="7"/>
        <v>134.55700000000002</v>
      </c>
      <c r="S102" s="624">
        <v>0</v>
      </c>
      <c r="T102" s="618">
        <v>0</v>
      </c>
      <c r="U102" s="624">
        <f t="shared" si="8"/>
        <v>0</v>
      </c>
      <c r="V102" s="618">
        <f t="shared" si="9"/>
        <v>0</v>
      </c>
      <c r="W102" s="624">
        <v>0</v>
      </c>
      <c r="X102" s="618">
        <v>0</v>
      </c>
      <c r="Y102" s="624">
        <f t="shared" si="10"/>
        <v>0</v>
      </c>
      <c r="Z102" s="618">
        <f t="shared" si="11"/>
        <v>0</v>
      </c>
      <c r="AA102" s="624">
        <v>821.60699999999997</v>
      </c>
      <c r="AB102" s="618">
        <v>719.62800000000004</v>
      </c>
      <c r="AC102" s="624">
        <f t="shared" si="13"/>
        <v>371.27299999999997</v>
      </c>
      <c r="AD102" s="618">
        <f t="shared" si="12"/>
        <v>360.42500000000007</v>
      </c>
      <c r="AF102" s="168" t="s">
        <v>439</v>
      </c>
      <c r="AG102" s="176">
        <v>0</v>
      </c>
      <c r="AH102" s="624">
        <v>0</v>
      </c>
      <c r="AI102" s="618">
        <v>0</v>
      </c>
      <c r="AJ102" s="624">
        <v>0</v>
      </c>
      <c r="AK102" s="618">
        <v>0</v>
      </c>
      <c r="AL102" s="624">
        <v>-26.948</v>
      </c>
      <c r="AM102" s="618">
        <v>-77.111000000000004</v>
      </c>
      <c r="AN102" s="624">
        <v>115.07299999999998</v>
      </c>
      <c r="AO102" s="618">
        <v>62.037999999999997</v>
      </c>
      <c r="AP102" s="624">
        <v>311.947</v>
      </c>
      <c r="AQ102" s="618">
        <v>329.35199999999998</v>
      </c>
      <c r="AR102" s="624">
        <v>-506.88699999999994</v>
      </c>
      <c r="AS102" s="618">
        <v>446.125</v>
      </c>
      <c r="AT102" s="624">
        <v>165.33500000000001</v>
      </c>
      <c r="AU102" s="618">
        <v>106.962</v>
      </c>
      <c r="AV102" s="624">
        <v>-77.111000000000004</v>
      </c>
      <c r="AW102" s="618">
        <v>-289.40700000000004</v>
      </c>
      <c r="AX102" s="624">
        <v>0</v>
      </c>
      <c r="AY102" s="618">
        <v>0</v>
      </c>
      <c r="AZ102" s="624">
        <v>0</v>
      </c>
      <c r="BA102" s="618">
        <v>0</v>
      </c>
      <c r="BB102" s="624">
        <v>0</v>
      </c>
      <c r="BC102" s="618">
        <v>0</v>
      </c>
      <c r="BD102" s="624">
        <v>0</v>
      </c>
      <c r="BE102" s="618">
        <v>2E-3</v>
      </c>
      <c r="BF102" s="624">
        <v>450.334</v>
      </c>
      <c r="BG102" s="618">
        <v>359.20299999999997</v>
      </c>
      <c r="BH102" s="624">
        <v>-589.56999999999994</v>
      </c>
      <c r="BI102" s="618">
        <v>218.75799999999998</v>
      </c>
    </row>
    <row r="103" spans="1:61">
      <c r="E103" s="745"/>
      <c r="F103" s="745"/>
      <c r="I103" s="745"/>
      <c r="J103" s="745"/>
      <c r="M103" s="745"/>
      <c r="N103" s="745"/>
      <c r="Q103" s="745"/>
      <c r="R103" s="745"/>
      <c r="S103" s="172"/>
      <c r="T103" s="172"/>
      <c r="U103" s="745"/>
      <c r="V103" s="745"/>
      <c r="W103" s="172"/>
      <c r="X103" s="172"/>
      <c r="Y103" s="745"/>
      <c r="Z103" s="745"/>
      <c r="AA103" s="172"/>
      <c r="AB103" s="172"/>
      <c r="AC103" s="745"/>
      <c r="AD103" s="745"/>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row>
    <row r="104" spans="1:61">
      <c r="A104" s="168" t="s">
        <v>440</v>
      </c>
      <c r="B104" s="176"/>
      <c r="C104" s="624">
        <v>0</v>
      </c>
      <c r="D104" s="618">
        <v>0</v>
      </c>
      <c r="E104" s="624">
        <f t="shared" si="0"/>
        <v>0</v>
      </c>
      <c r="F104" s="618">
        <f t="shared" si="1"/>
        <v>0</v>
      </c>
      <c r="G104" s="624">
        <v>121.889</v>
      </c>
      <c r="H104" s="618">
        <v>180.53</v>
      </c>
      <c r="I104" s="624">
        <f t="shared" si="2"/>
        <v>-24.355000000000004</v>
      </c>
      <c r="J104" s="618">
        <f t="shared" si="3"/>
        <v>102.125</v>
      </c>
      <c r="K104" s="624">
        <v>-355.26299999999998</v>
      </c>
      <c r="L104" s="618">
        <v>-315.84199999999998</v>
      </c>
      <c r="M104" s="624">
        <f t="shared" si="4"/>
        <v>-166.05599999999998</v>
      </c>
      <c r="N104" s="618">
        <f t="shared" ref="N104:N113" si="14">L104-AH104</f>
        <v>-315.84199999999998</v>
      </c>
      <c r="O104" s="624">
        <v>-68.840999999999994</v>
      </c>
      <c r="P104" s="618">
        <v>-33.401000000000003</v>
      </c>
      <c r="Q104" s="624">
        <f t="shared" si="6"/>
        <v>-36.132999999999996</v>
      </c>
      <c r="R104" s="618">
        <f t="shared" si="7"/>
        <v>-17.994000000000003</v>
      </c>
      <c r="S104" s="624">
        <v>0</v>
      </c>
      <c r="T104" s="618">
        <v>0</v>
      </c>
      <c r="U104" s="624">
        <f t="shared" si="8"/>
        <v>0</v>
      </c>
      <c r="V104" s="618">
        <f t="shared" si="9"/>
        <v>0</v>
      </c>
      <c r="W104" s="624">
        <v>0</v>
      </c>
      <c r="X104" s="618">
        <v>0</v>
      </c>
      <c r="Y104" s="624">
        <f t="shared" si="10"/>
        <v>0</v>
      </c>
      <c r="Z104" s="618">
        <f t="shared" si="11"/>
        <v>0</v>
      </c>
      <c r="AA104" s="624">
        <v>-302.21499999999997</v>
      </c>
      <c r="AB104" s="618">
        <v>-168.71299999999999</v>
      </c>
      <c r="AC104" s="624">
        <f t="shared" si="13"/>
        <v>-226.54399999999998</v>
      </c>
      <c r="AD104" s="618">
        <f t="shared" si="12"/>
        <v>-71.86099999999999</v>
      </c>
      <c r="AF104" s="168" t="s">
        <v>440</v>
      </c>
      <c r="AG104" s="176">
        <v>0</v>
      </c>
      <c r="AH104" s="624">
        <v>0</v>
      </c>
      <c r="AI104" s="618">
        <v>0</v>
      </c>
      <c r="AJ104" s="624">
        <v>0</v>
      </c>
      <c r="AK104" s="618">
        <v>0</v>
      </c>
      <c r="AL104" s="624">
        <v>146.244</v>
      </c>
      <c r="AM104" s="618">
        <v>78.405000000000001</v>
      </c>
      <c r="AN104" s="624">
        <v>-55.72399999999999</v>
      </c>
      <c r="AO104" s="618">
        <v>-136.387</v>
      </c>
      <c r="AP104" s="624">
        <v>-189.20699999999999</v>
      </c>
      <c r="AQ104" s="618">
        <v>-159.85</v>
      </c>
      <c r="AR104" s="624">
        <v>299.16399999999999</v>
      </c>
      <c r="AS104" s="618">
        <v>352.33399999999995</v>
      </c>
      <c r="AT104" s="624">
        <v>-32.707999999999998</v>
      </c>
      <c r="AU104" s="618">
        <v>-15.407</v>
      </c>
      <c r="AV104" s="624">
        <v>78.405000000000001</v>
      </c>
      <c r="AW104" s="618">
        <v>33.108999999999995</v>
      </c>
      <c r="AX104" s="624">
        <v>0</v>
      </c>
      <c r="AY104" s="618">
        <v>0</v>
      </c>
      <c r="AZ104" s="624">
        <v>0</v>
      </c>
      <c r="BA104" s="618">
        <v>0</v>
      </c>
      <c r="BB104" s="624">
        <v>0</v>
      </c>
      <c r="BC104" s="618">
        <v>0</v>
      </c>
      <c r="BD104" s="624">
        <v>0</v>
      </c>
      <c r="BE104" s="618">
        <v>0</v>
      </c>
      <c r="BF104" s="624">
        <v>-75.671000000000006</v>
      </c>
      <c r="BG104" s="618">
        <v>-96.852000000000004</v>
      </c>
      <c r="BH104" s="624">
        <v>267.76900000000001</v>
      </c>
      <c r="BI104" s="618">
        <v>249.05600000000001</v>
      </c>
    </row>
    <row r="105" spans="1:61">
      <c r="A105" s="168"/>
      <c r="B105" s="176" t="s">
        <v>441</v>
      </c>
      <c r="C105" s="615">
        <v>0</v>
      </c>
      <c r="D105" s="618">
        <v>0</v>
      </c>
      <c r="E105" s="615">
        <f t="shared" si="0"/>
        <v>0</v>
      </c>
      <c r="F105" s="618">
        <f t="shared" si="1"/>
        <v>0</v>
      </c>
      <c r="G105" s="615">
        <v>11.994</v>
      </c>
      <c r="H105" s="618">
        <v>11.170999999999999</v>
      </c>
      <c r="I105" s="615">
        <f>G105-AL105</f>
        <v>6.4729999999999999</v>
      </c>
      <c r="J105" s="618">
        <f t="shared" si="3"/>
        <v>4.5459999999999994</v>
      </c>
      <c r="K105" s="615">
        <v>117.574</v>
      </c>
      <c r="L105" s="618">
        <v>126.958</v>
      </c>
      <c r="M105" s="615">
        <f t="shared" si="4"/>
        <v>58.268999999999998</v>
      </c>
      <c r="N105" s="618">
        <f t="shared" si="14"/>
        <v>126.958</v>
      </c>
      <c r="O105" s="615">
        <v>17.206</v>
      </c>
      <c r="P105" s="618">
        <v>23.789000000000001</v>
      </c>
      <c r="Q105" s="615">
        <f t="shared" si="6"/>
        <v>7.4639999999999986</v>
      </c>
      <c r="R105" s="618">
        <f t="shared" si="7"/>
        <v>10.900000000000002</v>
      </c>
      <c r="S105" s="615">
        <v>0</v>
      </c>
      <c r="T105" s="618">
        <v>0</v>
      </c>
      <c r="U105" s="615">
        <f t="shared" si="8"/>
        <v>0</v>
      </c>
      <c r="V105" s="618">
        <f t="shared" si="9"/>
        <v>0</v>
      </c>
      <c r="W105" s="615">
        <v>0</v>
      </c>
      <c r="X105" s="618">
        <v>0</v>
      </c>
      <c r="Y105" s="615">
        <f t="shared" si="10"/>
        <v>0</v>
      </c>
      <c r="Z105" s="618">
        <f t="shared" si="11"/>
        <v>0</v>
      </c>
      <c r="AA105" s="615">
        <v>146.774</v>
      </c>
      <c r="AB105" s="618">
        <v>161.91800000000001</v>
      </c>
      <c r="AC105" s="615">
        <f t="shared" si="13"/>
        <v>72.206000000000003</v>
      </c>
      <c r="AD105" s="618">
        <f t="shared" si="12"/>
        <v>67.26700000000001</v>
      </c>
      <c r="AF105" s="168">
        <v>0</v>
      </c>
      <c r="AG105" s="176" t="s">
        <v>441</v>
      </c>
      <c r="AH105" s="615">
        <v>0</v>
      </c>
      <c r="AI105" s="618">
        <v>0</v>
      </c>
      <c r="AJ105" s="615">
        <v>0</v>
      </c>
      <c r="AK105" s="618">
        <v>0</v>
      </c>
      <c r="AL105" s="615">
        <v>5.5209999999999999</v>
      </c>
      <c r="AM105" s="618">
        <v>6.625</v>
      </c>
      <c r="AN105" s="615">
        <v>-10.164999999999999</v>
      </c>
      <c r="AO105" s="618">
        <v>-12.853999999999999</v>
      </c>
      <c r="AP105" s="615">
        <v>59.305</v>
      </c>
      <c r="AQ105" s="618">
        <v>75.137</v>
      </c>
      <c r="AR105" s="615">
        <v>-94.152999999999992</v>
      </c>
      <c r="AS105" s="618">
        <v>-151.482</v>
      </c>
      <c r="AT105" s="615">
        <v>9.7420000000000009</v>
      </c>
      <c r="AU105" s="618">
        <v>12.888999999999999</v>
      </c>
      <c r="AV105" s="615">
        <v>6.625</v>
      </c>
      <c r="AW105" s="618">
        <v>-5.8910000000000018</v>
      </c>
      <c r="AX105" s="615">
        <v>0</v>
      </c>
      <c r="AY105" s="618">
        <v>0</v>
      </c>
      <c r="AZ105" s="615">
        <v>0</v>
      </c>
      <c r="BA105" s="618">
        <v>0</v>
      </c>
      <c r="BB105" s="615">
        <v>0</v>
      </c>
      <c r="BC105" s="618">
        <v>0</v>
      </c>
      <c r="BD105" s="615">
        <v>0</v>
      </c>
      <c r="BE105" s="618">
        <v>0</v>
      </c>
      <c r="BF105" s="615">
        <v>74.567999999999998</v>
      </c>
      <c r="BG105" s="618">
        <v>94.650999999999996</v>
      </c>
      <c r="BH105" s="615">
        <v>-126.66500000000001</v>
      </c>
      <c r="BI105" s="618">
        <v>-170.22699999999998</v>
      </c>
    </row>
    <row r="106" spans="1:61">
      <c r="A106" s="174"/>
      <c r="B106" s="177" t="s">
        <v>372</v>
      </c>
      <c r="C106" s="615">
        <v>0</v>
      </c>
      <c r="D106" s="619">
        <v>0</v>
      </c>
      <c r="E106" s="615">
        <f t="shared" si="0"/>
        <v>0</v>
      </c>
      <c r="F106" s="619">
        <f t="shared" si="1"/>
        <v>0</v>
      </c>
      <c r="G106" s="615">
        <v>7.07</v>
      </c>
      <c r="H106" s="619">
        <v>6.3010000000000002</v>
      </c>
      <c r="I106" s="615">
        <f t="shared" si="2"/>
        <v>3.8460000000000001</v>
      </c>
      <c r="J106" s="619">
        <f t="shared" si="3"/>
        <v>1.9020000000000001</v>
      </c>
      <c r="K106" s="615">
        <v>6.44</v>
      </c>
      <c r="L106" s="619">
        <v>36.1</v>
      </c>
      <c r="M106" s="615">
        <f t="shared" si="4"/>
        <v>5.3550000000000004</v>
      </c>
      <c r="N106" s="619">
        <f t="shared" si="14"/>
        <v>36.1</v>
      </c>
      <c r="O106" s="615">
        <v>0</v>
      </c>
      <c r="P106" s="619">
        <v>0</v>
      </c>
      <c r="Q106" s="615">
        <f t="shared" si="6"/>
        <v>0</v>
      </c>
      <c r="R106" s="619">
        <f t="shared" si="7"/>
        <v>0</v>
      </c>
      <c r="S106" s="615">
        <v>0</v>
      </c>
      <c r="T106" s="619">
        <v>0</v>
      </c>
      <c r="U106" s="615">
        <f t="shared" si="8"/>
        <v>0</v>
      </c>
      <c r="V106" s="619">
        <f t="shared" si="9"/>
        <v>0</v>
      </c>
      <c r="W106" s="615">
        <v>0</v>
      </c>
      <c r="X106" s="619">
        <v>0</v>
      </c>
      <c r="Y106" s="615">
        <f t="shared" si="10"/>
        <v>0</v>
      </c>
      <c r="Z106" s="619">
        <f t="shared" si="11"/>
        <v>0</v>
      </c>
      <c r="AA106" s="615">
        <v>13.51</v>
      </c>
      <c r="AB106" s="619">
        <v>42.401000000000003</v>
      </c>
      <c r="AC106" s="615">
        <f t="shared" si="13"/>
        <v>9.2010000000000005</v>
      </c>
      <c r="AD106" s="619">
        <f t="shared" si="12"/>
        <v>18.086000000000002</v>
      </c>
      <c r="AF106" s="174">
        <v>0</v>
      </c>
      <c r="AG106" s="177" t="s">
        <v>372</v>
      </c>
      <c r="AH106" s="615">
        <v>0</v>
      </c>
      <c r="AI106" s="619">
        <v>0</v>
      </c>
      <c r="AJ106" s="615">
        <v>0</v>
      </c>
      <c r="AK106" s="619">
        <v>0</v>
      </c>
      <c r="AL106" s="615">
        <v>3.2240000000000002</v>
      </c>
      <c r="AM106" s="619">
        <v>4.399</v>
      </c>
      <c r="AN106" s="615">
        <v>-5.2119999999999997</v>
      </c>
      <c r="AO106" s="619">
        <v>-8.3880000000000017</v>
      </c>
      <c r="AP106" s="615">
        <v>1.085</v>
      </c>
      <c r="AQ106" s="619">
        <v>19.916</v>
      </c>
      <c r="AR106" s="615">
        <v>-50.433</v>
      </c>
      <c r="AS106" s="619">
        <v>4.6940000000000008</v>
      </c>
      <c r="AT106" s="615">
        <v>0</v>
      </c>
      <c r="AU106" s="619">
        <v>0</v>
      </c>
      <c r="AV106" s="615">
        <v>4.399</v>
      </c>
      <c r="AW106" s="619">
        <v>-0.309</v>
      </c>
      <c r="AX106" s="615">
        <v>0</v>
      </c>
      <c r="AY106" s="619">
        <v>0</v>
      </c>
      <c r="AZ106" s="615">
        <v>0</v>
      </c>
      <c r="BA106" s="619">
        <v>0</v>
      </c>
      <c r="BB106" s="615">
        <v>0</v>
      </c>
      <c r="BC106" s="619">
        <v>0</v>
      </c>
      <c r="BD106" s="615">
        <v>0</v>
      </c>
      <c r="BE106" s="619">
        <v>0</v>
      </c>
      <c r="BF106" s="615">
        <v>4.3090000000000002</v>
      </c>
      <c r="BG106" s="619">
        <v>24.315000000000001</v>
      </c>
      <c r="BH106" s="615">
        <v>-55.645000000000003</v>
      </c>
      <c r="BI106" s="619">
        <v>-4.0030000000000001</v>
      </c>
    </row>
    <row r="107" spans="1:61">
      <c r="A107" s="174"/>
      <c r="B107" s="177" t="s">
        <v>442</v>
      </c>
      <c r="C107" s="615">
        <v>0</v>
      </c>
      <c r="D107" s="619">
        <v>0</v>
      </c>
      <c r="E107" s="615">
        <f t="shared" si="0"/>
        <v>0</v>
      </c>
      <c r="F107" s="619">
        <f t="shared" si="1"/>
        <v>0</v>
      </c>
      <c r="G107" s="615">
        <v>4.9240000000000004</v>
      </c>
      <c r="H107" s="619">
        <v>4.87</v>
      </c>
      <c r="I107" s="615">
        <f t="shared" si="2"/>
        <v>2.6270000000000002</v>
      </c>
      <c r="J107" s="619">
        <f t="shared" si="3"/>
        <v>2.6440000000000001</v>
      </c>
      <c r="K107" s="615">
        <v>111.134</v>
      </c>
      <c r="L107" s="619">
        <v>90.858000000000004</v>
      </c>
      <c r="M107" s="615">
        <f t="shared" si="4"/>
        <v>52.914000000000001</v>
      </c>
      <c r="N107" s="619">
        <f t="shared" si="14"/>
        <v>90.858000000000004</v>
      </c>
      <c r="O107" s="615">
        <v>17.206</v>
      </c>
      <c r="P107" s="619">
        <v>23.789000000000001</v>
      </c>
      <c r="Q107" s="615">
        <f t="shared" si="6"/>
        <v>7.4639999999999986</v>
      </c>
      <c r="R107" s="619">
        <f t="shared" si="7"/>
        <v>10.900000000000002</v>
      </c>
      <c r="S107" s="615">
        <v>0</v>
      </c>
      <c r="T107" s="619">
        <v>0</v>
      </c>
      <c r="U107" s="615">
        <f t="shared" si="8"/>
        <v>0</v>
      </c>
      <c r="V107" s="619">
        <f t="shared" si="9"/>
        <v>0</v>
      </c>
      <c r="W107" s="615">
        <v>0</v>
      </c>
      <c r="X107" s="619">
        <v>0</v>
      </c>
      <c r="Y107" s="615">
        <f t="shared" si="10"/>
        <v>0</v>
      </c>
      <c r="Z107" s="619">
        <f t="shared" si="11"/>
        <v>0</v>
      </c>
      <c r="AA107" s="615">
        <v>133.26400000000001</v>
      </c>
      <c r="AB107" s="619">
        <v>119.517</v>
      </c>
      <c r="AC107" s="615">
        <f t="shared" si="13"/>
        <v>63.00500000000001</v>
      </c>
      <c r="AD107" s="619">
        <f t="shared" si="12"/>
        <v>49.180999999999997</v>
      </c>
      <c r="AF107" s="174">
        <v>0</v>
      </c>
      <c r="AG107" s="177" t="s">
        <v>442</v>
      </c>
      <c r="AH107" s="615">
        <v>0</v>
      </c>
      <c r="AI107" s="619">
        <v>0</v>
      </c>
      <c r="AJ107" s="615">
        <v>0</v>
      </c>
      <c r="AK107" s="619">
        <v>0</v>
      </c>
      <c r="AL107" s="615">
        <v>2.2970000000000002</v>
      </c>
      <c r="AM107" s="619">
        <v>2.226</v>
      </c>
      <c r="AN107" s="615">
        <v>-4.9529999999999994</v>
      </c>
      <c r="AO107" s="619">
        <v>-4.4660000000000002</v>
      </c>
      <c r="AP107" s="615">
        <v>58.22</v>
      </c>
      <c r="AQ107" s="619">
        <v>55.220999999999997</v>
      </c>
      <c r="AR107" s="615">
        <v>-43.72</v>
      </c>
      <c r="AS107" s="619">
        <v>-156.17599999999999</v>
      </c>
      <c r="AT107" s="615">
        <v>9.7420000000000009</v>
      </c>
      <c r="AU107" s="619">
        <v>12.888999999999999</v>
      </c>
      <c r="AV107" s="615">
        <v>2.226</v>
      </c>
      <c r="AW107" s="619">
        <v>-5.5820000000000007</v>
      </c>
      <c r="AX107" s="615">
        <v>0</v>
      </c>
      <c r="AY107" s="619">
        <v>0</v>
      </c>
      <c r="AZ107" s="615">
        <v>0</v>
      </c>
      <c r="BA107" s="619">
        <v>0</v>
      </c>
      <c r="BB107" s="615">
        <v>0</v>
      </c>
      <c r="BC107" s="619">
        <v>0</v>
      </c>
      <c r="BD107" s="615">
        <v>0</v>
      </c>
      <c r="BE107" s="619">
        <v>0</v>
      </c>
      <c r="BF107" s="615">
        <v>70.259</v>
      </c>
      <c r="BG107" s="619">
        <v>70.335999999999999</v>
      </c>
      <c r="BH107" s="615">
        <v>-71.02</v>
      </c>
      <c r="BI107" s="619">
        <v>-166.22399999999999</v>
      </c>
    </row>
    <row r="108" spans="1:61">
      <c r="A108" s="168"/>
      <c r="B108" s="176" t="s">
        <v>443</v>
      </c>
      <c r="C108" s="624">
        <v>0</v>
      </c>
      <c r="D108" s="618">
        <v>0</v>
      </c>
      <c r="E108" s="624">
        <f t="shared" si="0"/>
        <v>0</v>
      </c>
      <c r="F108" s="618">
        <f t="shared" si="1"/>
        <v>0</v>
      </c>
      <c r="G108" s="624">
        <v>-242.971</v>
      </c>
      <c r="H108" s="618">
        <v>-111.55200000000001</v>
      </c>
      <c r="I108" s="624">
        <f t="shared" si="2"/>
        <v>-160.37400000000002</v>
      </c>
      <c r="J108" s="618">
        <f t="shared" si="3"/>
        <v>-40.951000000000008</v>
      </c>
      <c r="K108" s="624">
        <v>-462.12299999999999</v>
      </c>
      <c r="L108" s="618">
        <v>-418.33100000000002</v>
      </c>
      <c r="M108" s="624">
        <f t="shared" si="4"/>
        <v>-215.435</v>
      </c>
      <c r="N108" s="618">
        <f t="shared" si="14"/>
        <v>-418.33100000000002</v>
      </c>
      <c r="O108" s="624">
        <v>-86.823999999999998</v>
      </c>
      <c r="P108" s="618">
        <v>-61.765999999999998</v>
      </c>
      <c r="Q108" s="624">
        <f t="shared" si="6"/>
        <v>-42.649000000000001</v>
      </c>
      <c r="R108" s="618">
        <f t="shared" si="7"/>
        <v>-21.143999999999998</v>
      </c>
      <c r="S108" s="624">
        <v>0</v>
      </c>
      <c r="T108" s="618">
        <v>0</v>
      </c>
      <c r="U108" s="624">
        <f t="shared" si="8"/>
        <v>0</v>
      </c>
      <c r="V108" s="618">
        <f t="shared" si="9"/>
        <v>0</v>
      </c>
      <c r="W108" s="624">
        <v>0</v>
      </c>
      <c r="X108" s="618">
        <v>0</v>
      </c>
      <c r="Y108" s="624">
        <f t="shared" si="10"/>
        <v>0</v>
      </c>
      <c r="Z108" s="618">
        <f t="shared" si="11"/>
        <v>0</v>
      </c>
      <c r="AA108" s="624">
        <v>-791.91800000000001</v>
      </c>
      <c r="AB108" s="618">
        <v>-591.649</v>
      </c>
      <c r="AC108" s="624">
        <f t="shared" si="13"/>
        <v>-418.45800000000003</v>
      </c>
      <c r="AD108" s="618">
        <f t="shared" si="12"/>
        <v>-267.798</v>
      </c>
      <c r="AF108" s="168">
        <v>0</v>
      </c>
      <c r="AG108" s="176" t="s">
        <v>443</v>
      </c>
      <c r="AH108" s="624">
        <v>0</v>
      </c>
      <c r="AI108" s="618">
        <v>0</v>
      </c>
      <c r="AJ108" s="624">
        <v>0</v>
      </c>
      <c r="AK108" s="618">
        <v>0</v>
      </c>
      <c r="AL108" s="624">
        <v>-82.596999999999994</v>
      </c>
      <c r="AM108" s="618">
        <v>-70.600999999999999</v>
      </c>
      <c r="AN108" s="624">
        <v>174.98000000000002</v>
      </c>
      <c r="AO108" s="618">
        <v>193.601</v>
      </c>
      <c r="AP108" s="624">
        <v>-246.68799999999999</v>
      </c>
      <c r="AQ108" s="618">
        <v>-212.62799999999999</v>
      </c>
      <c r="AR108" s="624">
        <v>356.79700000000003</v>
      </c>
      <c r="AS108" s="618">
        <v>510.79500000000002</v>
      </c>
      <c r="AT108" s="624">
        <v>-44.174999999999997</v>
      </c>
      <c r="AU108" s="618">
        <v>-40.622</v>
      </c>
      <c r="AV108" s="624">
        <v>-70.600999999999999</v>
      </c>
      <c r="AW108" s="618">
        <v>16.518999999999998</v>
      </c>
      <c r="AX108" s="624">
        <v>0</v>
      </c>
      <c r="AY108" s="618">
        <v>0</v>
      </c>
      <c r="AZ108" s="624">
        <v>0</v>
      </c>
      <c r="BA108" s="618">
        <v>0</v>
      </c>
      <c r="BB108" s="624">
        <v>0</v>
      </c>
      <c r="BC108" s="618">
        <v>0</v>
      </c>
      <c r="BD108" s="624">
        <v>0</v>
      </c>
      <c r="BE108" s="618">
        <v>0</v>
      </c>
      <c r="BF108" s="624">
        <v>-373.46</v>
      </c>
      <c r="BG108" s="618">
        <v>-323.851</v>
      </c>
      <c r="BH108" s="624">
        <v>583.22499999999991</v>
      </c>
      <c r="BI108" s="618">
        <v>720.91500000000008</v>
      </c>
    </row>
    <row r="109" spans="1:61">
      <c r="A109" s="174"/>
      <c r="B109" s="177" t="s">
        <v>444</v>
      </c>
      <c r="C109" s="615">
        <v>0</v>
      </c>
      <c r="D109" s="619">
        <v>0</v>
      </c>
      <c r="E109" s="615">
        <f t="shared" ref="E109:E126" si="15">C109-AH109</f>
        <v>0</v>
      </c>
      <c r="F109" s="619">
        <f t="shared" ref="F109:F126" si="16">D109-AI109</f>
        <v>0</v>
      </c>
      <c r="G109" s="615">
        <v>-1E-3</v>
      </c>
      <c r="H109" s="619">
        <v>-7.9000000000000001E-2</v>
      </c>
      <c r="I109" s="615">
        <f t="shared" si="2"/>
        <v>3.0000000000000001E-3</v>
      </c>
      <c r="J109" s="619">
        <f t="shared" si="3"/>
        <v>-6.6000000000000003E-2</v>
      </c>
      <c r="K109" s="615">
        <v>-16.576000000000001</v>
      </c>
      <c r="L109" s="619">
        <v>-16.632000000000001</v>
      </c>
      <c r="M109" s="615">
        <f t="shared" si="4"/>
        <v>-8.1690000000000005</v>
      </c>
      <c r="N109" s="619">
        <f t="shared" si="14"/>
        <v>-16.632000000000001</v>
      </c>
      <c r="O109" s="615">
        <v>0</v>
      </c>
      <c r="P109" s="619">
        <v>0</v>
      </c>
      <c r="Q109" s="615">
        <f t="shared" si="6"/>
        <v>0</v>
      </c>
      <c r="R109" s="619">
        <f t="shared" si="7"/>
        <v>0</v>
      </c>
      <c r="S109" s="615">
        <v>0</v>
      </c>
      <c r="T109" s="619">
        <v>0</v>
      </c>
      <c r="U109" s="615">
        <f t="shared" si="8"/>
        <v>0</v>
      </c>
      <c r="V109" s="619">
        <f t="shared" si="9"/>
        <v>0</v>
      </c>
      <c r="W109" s="615">
        <v>0</v>
      </c>
      <c r="X109" s="619">
        <v>0</v>
      </c>
      <c r="Y109" s="615">
        <f t="shared" si="10"/>
        <v>0</v>
      </c>
      <c r="Z109" s="619">
        <f t="shared" si="11"/>
        <v>0</v>
      </c>
      <c r="AA109" s="615">
        <v>-16.577000000000002</v>
      </c>
      <c r="AB109" s="619">
        <v>-16.710999999999999</v>
      </c>
      <c r="AC109" s="615">
        <f t="shared" si="13"/>
        <v>-8.1660000000000021</v>
      </c>
      <c r="AD109" s="619">
        <f t="shared" si="12"/>
        <v>-8.7969999999999988</v>
      </c>
      <c r="AF109" s="174">
        <v>0</v>
      </c>
      <c r="AG109" s="177" t="s">
        <v>444</v>
      </c>
      <c r="AH109" s="615">
        <v>0</v>
      </c>
      <c r="AI109" s="619">
        <v>0</v>
      </c>
      <c r="AJ109" s="615">
        <v>0</v>
      </c>
      <c r="AK109" s="619">
        <v>0</v>
      </c>
      <c r="AL109" s="615">
        <v>-4.0000000000000001E-3</v>
      </c>
      <c r="AM109" s="619">
        <v>-1.2999999999999999E-2</v>
      </c>
      <c r="AN109" s="615">
        <v>8.6999999999999994E-2</v>
      </c>
      <c r="AO109" s="619">
        <v>-4.0000000000000001E-3</v>
      </c>
      <c r="AP109" s="615">
        <v>-8.407</v>
      </c>
      <c r="AQ109" s="619">
        <v>-7.9009999999999998</v>
      </c>
      <c r="AR109" s="615">
        <v>16.251999999999999</v>
      </c>
      <c r="AS109" s="619">
        <v>12.978999999999999</v>
      </c>
      <c r="AT109" s="615">
        <v>0</v>
      </c>
      <c r="AU109" s="619">
        <v>0</v>
      </c>
      <c r="AV109" s="615">
        <v>-1.2999999999999999E-2</v>
      </c>
      <c r="AW109" s="619">
        <v>3.3759999999999999</v>
      </c>
      <c r="AX109" s="615">
        <v>0</v>
      </c>
      <c r="AY109" s="619">
        <v>0</v>
      </c>
      <c r="AZ109" s="615">
        <v>0</v>
      </c>
      <c r="BA109" s="619">
        <v>0</v>
      </c>
      <c r="BB109" s="615">
        <v>0</v>
      </c>
      <c r="BC109" s="619">
        <v>0</v>
      </c>
      <c r="BD109" s="615">
        <v>0</v>
      </c>
      <c r="BE109" s="619">
        <v>0</v>
      </c>
      <c r="BF109" s="615">
        <v>-8.4109999999999996</v>
      </c>
      <c r="BG109" s="619">
        <v>-7.9139999999999997</v>
      </c>
      <c r="BH109" s="615">
        <v>16.338999999999999</v>
      </c>
      <c r="BI109" s="619">
        <v>16.350999999999999</v>
      </c>
    </row>
    <row r="110" spans="1:61">
      <c r="A110" s="174"/>
      <c r="B110" s="177" t="s">
        <v>445</v>
      </c>
      <c r="C110" s="615">
        <v>0</v>
      </c>
      <c r="D110" s="619">
        <v>0</v>
      </c>
      <c r="E110" s="615">
        <f t="shared" si="15"/>
        <v>0</v>
      </c>
      <c r="F110" s="619">
        <f t="shared" si="16"/>
        <v>0</v>
      </c>
      <c r="G110" s="615">
        <v>0</v>
      </c>
      <c r="H110" s="619">
        <v>0</v>
      </c>
      <c r="I110" s="615">
        <f t="shared" si="2"/>
        <v>0</v>
      </c>
      <c r="J110" s="619">
        <f t="shared" si="3"/>
        <v>0</v>
      </c>
      <c r="K110" s="615">
        <v>-83.177000000000007</v>
      </c>
      <c r="L110" s="619">
        <v>-97.649000000000001</v>
      </c>
      <c r="M110" s="615">
        <f t="shared" si="4"/>
        <v>-33.768000000000008</v>
      </c>
      <c r="N110" s="619">
        <f t="shared" si="14"/>
        <v>-97.649000000000001</v>
      </c>
      <c r="O110" s="615">
        <v>0</v>
      </c>
      <c r="P110" s="619">
        <v>0</v>
      </c>
      <c r="Q110" s="615">
        <f t="shared" si="6"/>
        <v>0</v>
      </c>
      <c r="R110" s="619">
        <f t="shared" si="7"/>
        <v>0</v>
      </c>
      <c r="S110" s="615">
        <v>0</v>
      </c>
      <c r="T110" s="619">
        <v>0</v>
      </c>
      <c r="U110" s="615">
        <f t="shared" si="8"/>
        <v>0</v>
      </c>
      <c r="V110" s="619">
        <f t="shared" si="9"/>
        <v>0</v>
      </c>
      <c r="W110" s="615">
        <v>0</v>
      </c>
      <c r="X110" s="619">
        <v>0</v>
      </c>
      <c r="Y110" s="615">
        <f t="shared" si="10"/>
        <v>0</v>
      </c>
      <c r="Z110" s="619">
        <f t="shared" si="11"/>
        <v>0</v>
      </c>
      <c r="AA110" s="615">
        <v>-83.177000000000007</v>
      </c>
      <c r="AB110" s="619">
        <v>-97.649000000000001</v>
      </c>
      <c r="AC110" s="615">
        <f t="shared" si="13"/>
        <v>-33.768000000000008</v>
      </c>
      <c r="AD110" s="619">
        <f t="shared" si="12"/>
        <v>-44.981000000000002</v>
      </c>
      <c r="AF110" s="174">
        <v>0</v>
      </c>
      <c r="AG110" s="177" t="s">
        <v>445</v>
      </c>
      <c r="AH110" s="615">
        <v>0</v>
      </c>
      <c r="AI110" s="619">
        <v>0</v>
      </c>
      <c r="AJ110" s="615">
        <v>0</v>
      </c>
      <c r="AK110" s="619">
        <v>0</v>
      </c>
      <c r="AL110" s="615">
        <v>0</v>
      </c>
      <c r="AM110" s="619">
        <v>0</v>
      </c>
      <c r="AN110" s="615">
        <v>0</v>
      </c>
      <c r="AO110" s="619">
        <v>0</v>
      </c>
      <c r="AP110" s="615">
        <v>-49.408999999999999</v>
      </c>
      <c r="AQ110" s="619">
        <v>-52.667999999999999</v>
      </c>
      <c r="AR110" s="615">
        <v>93.495000000000005</v>
      </c>
      <c r="AS110" s="619">
        <v>59.006999999999998</v>
      </c>
      <c r="AT110" s="615">
        <v>0</v>
      </c>
      <c r="AU110" s="619">
        <v>0</v>
      </c>
      <c r="AV110" s="615">
        <v>0</v>
      </c>
      <c r="AW110" s="619">
        <v>7.2590000000000003</v>
      </c>
      <c r="AX110" s="615">
        <v>0</v>
      </c>
      <c r="AY110" s="619">
        <v>0</v>
      </c>
      <c r="AZ110" s="615">
        <v>0</v>
      </c>
      <c r="BA110" s="619">
        <v>0</v>
      </c>
      <c r="BB110" s="615">
        <v>0</v>
      </c>
      <c r="BC110" s="619">
        <v>0</v>
      </c>
      <c r="BD110" s="615">
        <v>0</v>
      </c>
      <c r="BE110" s="619">
        <v>0</v>
      </c>
      <c r="BF110" s="615">
        <v>-49.408999999999999</v>
      </c>
      <c r="BG110" s="619">
        <v>-52.667999999999999</v>
      </c>
      <c r="BH110" s="615">
        <v>93.495000000000005</v>
      </c>
      <c r="BI110" s="619">
        <v>66.265999999999991</v>
      </c>
    </row>
    <row r="111" spans="1:61">
      <c r="A111" s="174"/>
      <c r="B111" s="177" t="s">
        <v>63</v>
      </c>
      <c r="C111" s="615">
        <v>0</v>
      </c>
      <c r="D111" s="619">
        <v>0</v>
      </c>
      <c r="E111" s="615">
        <f t="shared" si="15"/>
        <v>0</v>
      </c>
      <c r="F111" s="619">
        <f t="shared" si="16"/>
        <v>0</v>
      </c>
      <c r="G111" s="615">
        <v>-242.97</v>
      </c>
      <c r="H111" s="619">
        <v>-111.473</v>
      </c>
      <c r="I111" s="615">
        <f t="shared" si="2"/>
        <v>-160.37700000000001</v>
      </c>
      <c r="J111" s="619">
        <f t="shared" si="3"/>
        <v>-40.885000000000005</v>
      </c>
      <c r="K111" s="615">
        <v>-362.37</v>
      </c>
      <c r="L111" s="619">
        <v>-304.05</v>
      </c>
      <c r="M111" s="615">
        <f t="shared" si="4"/>
        <v>-173.49799999999999</v>
      </c>
      <c r="N111" s="619">
        <f t="shared" si="14"/>
        <v>-304.05</v>
      </c>
      <c r="O111" s="615">
        <v>-86.823999999999998</v>
      </c>
      <c r="P111" s="619">
        <v>-61.765999999999998</v>
      </c>
      <c r="Q111" s="615">
        <f t="shared" si="6"/>
        <v>-42.649000000000001</v>
      </c>
      <c r="R111" s="619">
        <f t="shared" si="7"/>
        <v>-21.143999999999998</v>
      </c>
      <c r="S111" s="615">
        <v>0</v>
      </c>
      <c r="T111" s="619">
        <v>0</v>
      </c>
      <c r="U111" s="615">
        <f t="shared" si="8"/>
        <v>0</v>
      </c>
      <c r="V111" s="619">
        <f t="shared" si="9"/>
        <v>0</v>
      </c>
      <c r="W111" s="615">
        <v>0</v>
      </c>
      <c r="X111" s="619">
        <v>0</v>
      </c>
      <c r="Y111" s="615">
        <f t="shared" si="10"/>
        <v>0</v>
      </c>
      <c r="Z111" s="619">
        <f t="shared" si="11"/>
        <v>0</v>
      </c>
      <c r="AA111" s="615">
        <v>-692.16399999999999</v>
      </c>
      <c r="AB111" s="619">
        <v>-477.28899999999999</v>
      </c>
      <c r="AC111" s="615">
        <f t="shared" si="13"/>
        <v>-376.524</v>
      </c>
      <c r="AD111" s="619">
        <f t="shared" si="12"/>
        <v>-214.01999999999998</v>
      </c>
      <c r="AF111" s="174">
        <v>0</v>
      </c>
      <c r="AG111" s="177" t="s">
        <v>63</v>
      </c>
      <c r="AH111" s="615">
        <v>0</v>
      </c>
      <c r="AI111" s="619">
        <v>0</v>
      </c>
      <c r="AJ111" s="615">
        <v>0</v>
      </c>
      <c r="AK111" s="619">
        <v>0</v>
      </c>
      <c r="AL111" s="615">
        <v>-82.593000000000004</v>
      </c>
      <c r="AM111" s="619">
        <v>-70.587999999999994</v>
      </c>
      <c r="AN111" s="615">
        <v>174.89299999999997</v>
      </c>
      <c r="AO111" s="619">
        <v>193.60499999999999</v>
      </c>
      <c r="AP111" s="615">
        <v>-188.87200000000001</v>
      </c>
      <c r="AQ111" s="619">
        <v>-152.059</v>
      </c>
      <c r="AR111" s="615">
        <v>247.05</v>
      </c>
      <c r="AS111" s="619">
        <v>438.80900000000008</v>
      </c>
      <c r="AT111" s="615">
        <v>-44.174999999999997</v>
      </c>
      <c r="AU111" s="619">
        <v>-40.622</v>
      </c>
      <c r="AV111" s="615">
        <v>-70.587999999999994</v>
      </c>
      <c r="AW111" s="619">
        <v>5.8840000000000003</v>
      </c>
      <c r="AX111" s="615">
        <v>0</v>
      </c>
      <c r="AY111" s="619">
        <v>0</v>
      </c>
      <c r="AZ111" s="615">
        <v>0</v>
      </c>
      <c r="BA111" s="619">
        <v>0</v>
      </c>
      <c r="BB111" s="615">
        <v>0</v>
      </c>
      <c r="BC111" s="619">
        <v>0</v>
      </c>
      <c r="BD111" s="615">
        <v>0</v>
      </c>
      <c r="BE111" s="619">
        <v>0</v>
      </c>
      <c r="BF111" s="615">
        <v>-315.64</v>
      </c>
      <c r="BG111" s="619">
        <v>-263.26900000000001</v>
      </c>
      <c r="BH111" s="615">
        <v>473.39099999999996</v>
      </c>
      <c r="BI111" s="619">
        <v>638.298</v>
      </c>
    </row>
    <row r="112" spans="1:61">
      <c r="A112" s="174"/>
      <c r="B112" s="175" t="s">
        <v>446</v>
      </c>
      <c r="C112" s="615">
        <v>0</v>
      </c>
      <c r="D112" s="619">
        <v>0</v>
      </c>
      <c r="E112" s="615">
        <f t="shared" si="15"/>
        <v>0</v>
      </c>
      <c r="F112" s="619">
        <f t="shared" si="16"/>
        <v>0</v>
      </c>
      <c r="G112" s="615">
        <v>353.51299999999998</v>
      </c>
      <c r="H112" s="619">
        <v>289.86500000000001</v>
      </c>
      <c r="I112" s="615">
        <f t="shared" si="2"/>
        <v>131.81799999999998</v>
      </c>
      <c r="J112" s="619">
        <f t="shared" si="3"/>
        <v>144.19800000000001</v>
      </c>
      <c r="K112" s="615">
        <v>0</v>
      </c>
      <c r="L112" s="619">
        <v>0</v>
      </c>
      <c r="M112" s="615">
        <f t="shared" si="4"/>
        <v>0</v>
      </c>
      <c r="N112" s="619">
        <f t="shared" si="14"/>
        <v>0</v>
      </c>
      <c r="O112" s="615">
        <v>0</v>
      </c>
      <c r="P112" s="619">
        <v>0</v>
      </c>
      <c r="Q112" s="615">
        <f t="shared" si="6"/>
        <v>0</v>
      </c>
      <c r="R112" s="619">
        <f t="shared" si="7"/>
        <v>0</v>
      </c>
      <c r="S112" s="615">
        <v>0</v>
      </c>
      <c r="T112" s="619">
        <v>0</v>
      </c>
      <c r="U112" s="615">
        <f t="shared" si="8"/>
        <v>0</v>
      </c>
      <c r="V112" s="619">
        <f t="shared" si="9"/>
        <v>0</v>
      </c>
      <c r="W112" s="615">
        <v>0</v>
      </c>
      <c r="X112" s="619">
        <v>0</v>
      </c>
      <c r="Y112" s="615">
        <f t="shared" si="10"/>
        <v>0</v>
      </c>
      <c r="Z112" s="619">
        <f t="shared" si="11"/>
        <v>0</v>
      </c>
      <c r="AA112" s="615">
        <v>353.51299999999998</v>
      </c>
      <c r="AB112" s="619">
        <v>289.86500000000001</v>
      </c>
      <c r="AC112" s="615">
        <f t="shared" si="13"/>
        <v>131.81799999999998</v>
      </c>
      <c r="AD112" s="619">
        <f t="shared" si="12"/>
        <v>144.19800000000001</v>
      </c>
      <c r="AF112" s="174">
        <v>0</v>
      </c>
      <c r="AG112" s="175" t="s">
        <v>446</v>
      </c>
      <c r="AH112" s="615">
        <v>0</v>
      </c>
      <c r="AI112" s="619">
        <v>0</v>
      </c>
      <c r="AJ112" s="615">
        <v>0</v>
      </c>
      <c r="AK112" s="619">
        <v>0</v>
      </c>
      <c r="AL112" s="615">
        <v>221.69499999999999</v>
      </c>
      <c r="AM112" s="619">
        <v>145.667</v>
      </c>
      <c r="AN112" s="615">
        <v>-240.98000000000002</v>
      </c>
      <c r="AO112" s="619">
        <v>-318.56899999999996</v>
      </c>
      <c r="AP112" s="615">
        <v>0</v>
      </c>
      <c r="AQ112" s="619">
        <v>0</v>
      </c>
      <c r="AR112" s="615">
        <v>0</v>
      </c>
      <c r="AS112" s="619">
        <v>0</v>
      </c>
      <c r="AT112" s="615">
        <v>0</v>
      </c>
      <c r="AU112" s="619">
        <v>0</v>
      </c>
      <c r="AV112" s="615">
        <v>145.667</v>
      </c>
      <c r="AW112" s="619">
        <v>0</v>
      </c>
      <c r="AX112" s="615">
        <v>0</v>
      </c>
      <c r="AY112" s="619">
        <v>0</v>
      </c>
      <c r="AZ112" s="615">
        <v>0</v>
      </c>
      <c r="BA112" s="619">
        <v>0</v>
      </c>
      <c r="BB112" s="615">
        <v>0</v>
      </c>
      <c r="BC112" s="619">
        <v>0</v>
      </c>
      <c r="BD112" s="615">
        <v>0</v>
      </c>
      <c r="BE112" s="619">
        <v>0</v>
      </c>
      <c r="BF112" s="615">
        <v>221.69499999999999</v>
      </c>
      <c r="BG112" s="619">
        <v>145.667</v>
      </c>
      <c r="BH112" s="615">
        <v>-240.98000000000002</v>
      </c>
      <c r="BI112" s="619">
        <v>-318.56899999999996</v>
      </c>
    </row>
    <row r="113" spans="1:61">
      <c r="A113" s="174"/>
      <c r="B113" s="176" t="s">
        <v>447</v>
      </c>
      <c r="C113" s="624">
        <v>0</v>
      </c>
      <c r="D113" s="618">
        <v>0</v>
      </c>
      <c r="E113" s="624">
        <f t="shared" si="15"/>
        <v>0</v>
      </c>
      <c r="F113" s="618">
        <f t="shared" si="16"/>
        <v>0</v>
      </c>
      <c r="G113" s="624">
        <v>-0.64700000000000002</v>
      </c>
      <c r="H113" s="618">
        <v>-8.9540000000000006</v>
      </c>
      <c r="I113" s="624">
        <f t="shared" si="2"/>
        <v>-2.2720000000000002</v>
      </c>
      <c r="J113" s="618">
        <f t="shared" si="3"/>
        <v>-5.668000000000001</v>
      </c>
      <c r="K113" s="624">
        <v>-10.714</v>
      </c>
      <c r="L113" s="618">
        <v>-24.469000000000001</v>
      </c>
      <c r="M113" s="624">
        <f t="shared" si="4"/>
        <v>-8.89</v>
      </c>
      <c r="N113" s="618">
        <f t="shared" si="14"/>
        <v>-24.469000000000001</v>
      </c>
      <c r="O113" s="624">
        <v>0.77700000000000002</v>
      </c>
      <c r="P113" s="618">
        <v>4.5759999999999996</v>
      </c>
      <c r="Q113" s="624">
        <f t="shared" si="6"/>
        <v>-0.94800000000000006</v>
      </c>
      <c r="R113" s="618">
        <f t="shared" si="7"/>
        <v>-7.7500000000000009</v>
      </c>
      <c r="S113" s="624">
        <v>0</v>
      </c>
      <c r="T113" s="618">
        <v>0</v>
      </c>
      <c r="U113" s="624">
        <f t="shared" si="8"/>
        <v>0</v>
      </c>
      <c r="V113" s="618">
        <f t="shared" si="9"/>
        <v>0</v>
      </c>
      <c r="W113" s="624">
        <v>0</v>
      </c>
      <c r="X113" s="618">
        <v>0</v>
      </c>
      <c r="Y113" s="624">
        <f t="shared" si="10"/>
        <v>0</v>
      </c>
      <c r="Z113" s="618">
        <f t="shared" si="11"/>
        <v>0</v>
      </c>
      <c r="AA113" s="624">
        <v>-10.584</v>
      </c>
      <c r="AB113" s="618">
        <v>-28.847000000000001</v>
      </c>
      <c r="AC113" s="624">
        <f t="shared" si="13"/>
        <v>-12.11</v>
      </c>
      <c r="AD113" s="618">
        <f t="shared" si="12"/>
        <v>-15.528</v>
      </c>
      <c r="AF113" s="174">
        <v>0</v>
      </c>
      <c r="AG113" s="176" t="s">
        <v>447</v>
      </c>
      <c r="AH113" s="624">
        <v>0</v>
      </c>
      <c r="AI113" s="618">
        <v>0</v>
      </c>
      <c r="AJ113" s="624">
        <v>0</v>
      </c>
      <c r="AK113" s="618">
        <v>0</v>
      </c>
      <c r="AL113" s="624">
        <v>1.625</v>
      </c>
      <c r="AM113" s="618">
        <v>-3.286</v>
      </c>
      <c r="AN113" s="624">
        <v>20.440999999999999</v>
      </c>
      <c r="AO113" s="618">
        <v>1.4350000000000001</v>
      </c>
      <c r="AP113" s="624">
        <v>-1.8240000000000001</v>
      </c>
      <c r="AQ113" s="618">
        <v>-22.359000000000002</v>
      </c>
      <c r="AR113" s="624">
        <v>36.520000000000003</v>
      </c>
      <c r="AS113" s="618">
        <v>-6.979000000000001</v>
      </c>
      <c r="AT113" s="624">
        <v>1.7250000000000001</v>
      </c>
      <c r="AU113" s="618">
        <v>12.326000000000001</v>
      </c>
      <c r="AV113" s="624">
        <v>-3.286</v>
      </c>
      <c r="AW113" s="618">
        <v>22.481000000000002</v>
      </c>
      <c r="AX113" s="624">
        <v>0</v>
      </c>
      <c r="AY113" s="618">
        <v>0</v>
      </c>
      <c r="AZ113" s="624">
        <v>0</v>
      </c>
      <c r="BA113" s="618">
        <v>0</v>
      </c>
      <c r="BB113" s="624">
        <v>0</v>
      </c>
      <c r="BC113" s="618">
        <v>0</v>
      </c>
      <c r="BD113" s="624">
        <v>0</v>
      </c>
      <c r="BE113" s="618">
        <v>0</v>
      </c>
      <c r="BF113" s="624">
        <v>1.526</v>
      </c>
      <c r="BG113" s="618">
        <v>-13.319000000000001</v>
      </c>
      <c r="BH113" s="624">
        <v>52.189</v>
      </c>
      <c r="BI113" s="618">
        <v>16.936999999999998</v>
      </c>
    </row>
    <row r="114" spans="1:61">
      <c r="E114" s="745"/>
      <c r="F114" s="745"/>
      <c r="I114" s="745"/>
      <c r="J114" s="745"/>
      <c r="M114" s="745"/>
      <c r="N114" s="745"/>
      <c r="Q114" s="745"/>
      <c r="R114" s="745"/>
      <c r="S114" s="172"/>
      <c r="T114" s="172"/>
      <c r="U114" s="745"/>
      <c r="V114" s="745"/>
      <c r="W114" s="172"/>
      <c r="X114" s="172"/>
      <c r="Y114" s="745"/>
      <c r="Z114" s="745"/>
      <c r="AA114" s="172"/>
      <c r="AB114" s="172"/>
      <c r="AC114" s="745"/>
      <c r="AD114" s="745"/>
      <c r="AE114" s="172"/>
      <c r="AF114" s="172"/>
      <c r="AG114" s="172"/>
      <c r="AH114" s="172"/>
      <c r="AI114" s="172"/>
      <c r="AJ114" s="172"/>
      <c r="AK114" s="172"/>
      <c r="AL114" s="172"/>
      <c r="AM114" s="172"/>
      <c r="AN114" s="172"/>
      <c r="AO114" s="172"/>
      <c r="AP114" s="172"/>
      <c r="AQ114" s="172"/>
      <c r="AR114" s="172"/>
      <c r="AS114" s="172"/>
      <c r="AT114" s="172"/>
      <c r="AU114" s="172"/>
      <c r="AV114" s="172"/>
      <c r="AW114" s="172"/>
      <c r="AX114" s="172"/>
      <c r="AY114" s="172"/>
      <c r="AZ114" s="172"/>
      <c r="BA114" s="172"/>
      <c r="BB114" s="172"/>
      <c r="BC114" s="172"/>
      <c r="BD114" s="172"/>
      <c r="BE114" s="172"/>
      <c r="BF114" s="172"/>
      <c r="BG114" s="172"/>
      <c r="BH114" s="172"/>
      <c r="BI114" s="172"/>
    </row>
    <row r="115" spans="1:61" ht="25.5">
      <c r="A115" s="188"/>
      <c r="B115" s="175" t="s">
        <v>448</v>
      </c>
      <c r="C115" s="615">
        <v>0</v>
      </c>
      <c r="D115" s="619">
        <v>0</v>
      </c>
      <c r="E115" s="615">
        <f t="shared" si="15"/>
        <v>0</v>
      </c>
      <c r="F115" s="619">
        <f t="shared" si="16"/>
        <v>0</v>
      </c>
      <c r="G115" s="615">
        <v>-4.2000000000000003E-2</v>
      </c>
      <c r="H115" s="619">
        <v>-1.6E-2</v>
      </c>
      <c r="I115" s="615">
        <f t="shared" si="2"/>
        <v>-4.2000000000000003E-2</v>
      </c>
      <c r="J115" s="619">
        <f t="shared" si="3"/>
        <v>-1.6E-2</v>
      </c>
      <c r="K115" s="615">
        <v>0</v>
      </c>
      <c r="L115" s="619">
        <v>0</v>
      </c>
      <c r="M115" s="615">
        <f t="shared" si="4"/>
        <v>0</v>
      </c>
      <c r="N115" s="619">
        <f>L115-AH115</f>
        <v>0</v>
      </c>
      <c r="O115" s="615">
        <v>-0.03</v>
      </c>
      <c r="P115" s="619">
        <v>1.4530000000000001</v>
      </c>
      <c r="Q115" s="615">
        <f t="shared" si="6"/>
        <v>0.2</v>
      </c>
      <c r="R115" s="619">
        <f t="shared" si="7"/>
        <v>1.389</v>
      </c>
      <c r="S115" s="615">
        <v>0</v>
      </c>
      <c r="T115" s="619">
        <v>0</v>
      </c>
      <c r="U115" s="615">
        <f t="shared" si="8"/>
        <v>0</v>
      </c>
      <c r="V115" s="619">
        <f t="shared" si="9"/>
        <v>0</v>
      </c>
      <c r="W115" s="615">
        <v>0</v>
      </c>
      <c r="X115" s="619">
        <v>0</v>
      </c>
      <c r="Y115" s="615">
        <f t="shared" si="10"/>
        <v>0</v>
      </c>
      <c r="Z115" s="619">
        <f t="shared" si="11"/>
        <v>0</v>
      </c>
      <c r="AA115" s="615">
        <v>-7.1999999999999995E-2</v>
      </c>
      <c r="AB115" s="619">
        <v>1.4370000000000001</v>
      </c>
      <c r="AC115" s="615">
        <f t="shared" si="13"/>
        <v>0.15800000000000003</v>
      </c>
      <c r="AD115" s="619">
        <f t="shared" si="12"/>
        <v>1.373</v>
      </c>
      <c r="AF115" s="188">
        <v>0</v>
      </c>
      <c r="AG115" s="175" t="s">
        <v>448</v>
      </c>
      <c r="AH115" s="615">
        <v>0</v>
      </c>
      <c r="AI115" s="619">
        <v>0</v>
      </c>
      <c r="AJ115" s="615">
        <v>0</v>
      </c>
      <c r="AK115" s="619">
        <v>0</v>
      </c>
      <c r="AL115" s="615">
        <v>0</v>
      </c>
      <c r="AM115" s="619">
        <v>0</v>
      </c>
      <c r="AN115" s="615">
        <v>-1.6E-2</v>
      </c>
      <c r="AO115" s="619">
        <v>-1.6E-2</v>
      </c>
      <c r="AP115" s="615">
        <v>0</v>
      </c>
      <c r="AQ115" s="619">
        <v>0</v>
      </c>
      <c r="AR115" s="615">
        <v>0</v>
      </c>
      <c r="AS115" s="619">
        <v>0</v>
      </c>
      <c r="AT115" s="615">
        <v>-0.23</v>
      </c>
      <c r="AU115" s="619">
        <v>6.4000000000000001E-2</v>
      </c>
      <c r="AV115" s="615">
        <v>0</v>
      </c>
      <c r="AW115" s="619">
        <v>6.4000000000000001E-2</v>
      </c>
      <c r="AX115" s="615">
        <v>0</v>
      </c>
      <c r="AY115" s="619">
        <v>0</v>
      </c>
      <c r="AZ115" s="615">
        <v>0</v>
      </c>
      <c r="BA115" s="619">
        <v>0</v>
      </c>
      <c r="BB115" s="615">
        <v>0</v>
      </c>
      <c r="BC115" s="619">
        <v>0</v>
      </c>
      <c r="BD115" s="615">
        <v>0</v>
      </c>
      <c r="BE115" s="619">
        <v>0</v>
      </c>
      <c r="BF115" s="615">
        <v>-0.23</v>
      </c>
      <c r="BG115" s="619">
        <v>6.4000000000000001E-2</v>
      </c>
      <c r="BH115" s="615">
        <v>0.59899999999999998</v>
      </c>
      <c r="BI115" s="619">
        <v>4.8000000000000001E-2</v>
      </c>
    </row>
    <row r="116" spans="1:61">
      <c r="A116" s="189"/>
      <c r="B116" s="175" t="s">
        <v>449</v>
      </c>
      <c r="C116" s="624">
        <v>0</v>
      </c>
      <c r="D116" s="618">
        <v>0</v>
      </c>
      <c r="E116" s="624">
        <f t="shared" si="15"/>
        <v>0</v>
      </c>
      <c r="F116" s="618">
        <f t="shared" si="16"/>
        <v>0</v>
      </c>
      <c r="G116" s="624">
        <v>0</v>
      </c>
      <c r="H116" s="618">
        <v>0</v>
      </c>
      <c r="I116" s="624">
        <f t="shared" si="2"/>
        <v>0</v>
      </c>
      <c r="J116" s="618">
        <f t="shared" si="3"/>
        <v>0</v>
      </c>
      <c r="K116" s="624">
        <v>0</v>
      </c>
      <c r="L116" s="618">
        <v>0</v>
      </c>
      <c r="M116" s="624">
        <f t="shared" si="4"/>
        <v>0</v>
      </c>
      <c r="N116" s="618">
        <f>L116-AH116</f>
        <v>0</v>
      </c>
      <c r="O116" s="624">
        <v>5.2999999999999999E-2</v>
      </c>
      <c r="P116" s="618">
        <v>0.1</v>
      </c>
      <c r="Q116" s="624">
        <f t="shared" si="6"/>
        <v>0</v>
      </c>
      <c r="R116" s="618">
        <f t="shared" si="7"/>
        <v>0.1</v>
      </c>
      <c r="S116" s="624">
        <v>0</v>
      </c>
      <c r="T116" s="618">
        <v>0</v>
      </c>
      <c r="U116" s="624">
        <f t="shared" si="8"/>
        <v>0</v>
      </c>
      <c r="V116" s="618">
        <f t="shared" si="9"/>
        <v>0</v>
      </c>
      <c r="W116" s="624">
        <v>0</v>
      </c>
      <c r="X116" s="618">
        <v>0</v>
      </c>
      <c r="Y116" s="624">
        <f t="shared" si="10"/>
        <v>0</v>
      </c>
      <c r="Z116" s="618">
        <f t="shared" si="11"/>
        <v>0</v>
      </c>
      <c r="AA116" s="624">
        <v>5.2999999999999999E-2</v>
      </c>
      <c r="AB116" s="618">
        <v>0.1</v>
      </c>
      <c r="AC116" s="624">
        <f t="shared" si="13"/>
        <v>0</v>
      </c>
      <c r="AD116" s="618">
        <f t="shared" si="12"/>
        <v>0.1</v>
      </c>
      <c r="AF116" s="189">
        <v>0</v>
      </c>
      <c r="AG116" s="175" t="s">
        <v>449</v>
      </c>
      <c r="AH116" s="624">
        <v>0</v>
      </c>
      <c r="AI116" s="618">
        <v>0</v>
      </c>
      <c r="AJ116" s="624">
        <v>0</v>
      </c>
      <c r="AK116" s="618">
        <v>0</v>
      </c>
      <c r="AL116" s="624">
        <v>0</v>
      </c>
      <c r="AM116" s="618">
        <v>0</v>
      </c>
      <c r="AN116" s="624">
        <v>-0.14399999999999999</v>
      </c>
      <c r="AO116" s="618">
        <v>0</v>
      </c>
      <c r="AP116" s="624">
        <v>0</v>
      </c>
      <c r="AQ116" s="618">
        <v>0</v>
      </c>
      <c r="AR116" s="624">
        <v>0</v>
      </c>
      <c r="AS116" s="618">
        <v>-4.3840000000000003</v>
      </c>
      <c r="AT116" s="624">
        <v>5.2999999999999999E-2</v>
      </c>
      <c r="AU116" s="618">
        <v>0</v>
      </c>
      <c r="AV116" s="624">
        <v>0</v>
      </c>
      <c r="AW116" s="618">
        <v>0</v>
      </c>
      <c r="AX116" s="624">
        <v>0</v>
      </c>
      <c r="AY116" s="618">
        <v>0</v>
      </c>
      <c r="AZ116" s="624">
        <v>0</v>
      </c>
      <c r="BA116" s="618">
        <v>0</v>
      </c>
      <c r="BB116" s="624">
        <v>0</v>
      </c>
      <c r="BC116" s="618">
        <v>0</v>
      </c>
      <c r="BD116" s="624">
        <v>0</v>
      </c>
      <c r="BE116" s="618">
        <v>0</v>
      </c>
      <c r="BF116" s="624">
        <v>5.2999999999999999E-2</v>
      </c>
      <c r="BG116" s="618">
        <v>0</v>
      </c>
      <c r="BH116" s="624">
        <v>-0.19500000000000001</v>
      </c>
      <c r="BI116" s="618">
        <v>-4.3840000000000003</v>
      </c>
    </row>
    <row r="117" spans="1:61">
      <c r="A117" s="168"/>
      <c r="B117" s="177" t="s">
        <v>450</v>
      </c>
      <c r="C117" s="615">
        <v>0</v>
      </c>
      <c r="D117" s="619">
        <v>0</v>
      </c>
      <c r="E117" s="615">
        <f t="shared" si="15"/>
        <v>0</v>
      </c>
      <c r="F117" s="619">
        <f t="shared" si="16"/>
        <v>0</v>
      </c>
      <c r="G117" s="615">
        <v>0</v>
      </c>
      <c r="H117" s="619">
        <v>0</v>
      </c>
      <c r="I117" s="615">
        <f t="shared" si="2"/>
        <v>0</v>
      </c>
      <c r="J117" s="619">
        <f t="shared" si="3"/>
        <v>0</v>
      </c>
      <c r="K117" s="615">
        <v>0</v>
      </c>
      <c r="L117" s="619">
        <v>0</v>
      </c>
      <c r="M117" s="615">
        <f t="shared" si="4"/>
        <v>0</v>
      </c>
      <c r="N117" s="619">
        <f>L117-AH117</f>
        <v>0</v>
      </c>
      <c r="O117" s="615">
        <v>0</v>
      </c>
      <c r="P117" s="619">
        <v>0</v>
      </c>
      <c r="Q117" s="615">
        <f t="shared" si="6"/>
        <v>0</v>
      </c>
      <c r="R117" s="619">
        <f t="shared" si="7"/>
        <v>0</v>
      </c>
      <c r="S117" s="615">
        <v>0</v>
      </c>
      <c r="T117" s="619">
        <v>0</v>
      </c>
      <c r="U117" s="615">
        <f t="shared" si="8"/>
        <v>0</v>
      </c>
      <c r="V117" s="619">
        <f t="shared" si="9"/>
        <v>0</v>
      </c>
      <c r="W117" s="615">
        <v>0</v>
      </c>
      <c r="X117" s="619">
        <v>0</v>
      </c>
      <c r="Y117" s="615">
        <f t="shared" si="10"/>
        <v>0</v>
      </c>
      <c r="Z117" s="619">
        <f t="shared" si="11"/>
        <v>0</v>
      </c>
      <c r="AA117" s="615">
        <v>0</v>
      </c>
      <c r="AB117" s="619">
        <v>0</v>
      </c>
      <c r="AC117" s="615">
        <f t="shared" si="13"/>
        <v>0</v>
      </c>
      <c r="AD117" s="619">
        <f t="shared" si="12"/>
        <v>0</v>
      </c>
      <c r="AF117" s="168">
        <v>0</v>
      </c>
      <c r="AG117" s="177" t="s">
        <v>450</v>
      </c>
      <c r="AH117" s="615">
        <v>0</v>
      </c>
      <c r="AI117" s="619">
        <v>0</v>
      </c>
      <c r="AJ117" s="615">
        <v>0</v>
      </c>
      <c r="AK117" s="619">
        <v>0</v>
      </c>
      <c r="AL117" s="615">
        <v>0</v>
      </c>
      <c r="AM117" s="619">
        <v>0</v>
      </c>
      <c r="AN117" s="615">
        <v>0</v>
      </c>
      <c r="AO117" s="619">
        <v>0</v>
      </c>
      <c r="AP117" s="615">
        <v>0</v>
      </c>
      <c r="AQ117" s="619">
        <v>0</v>
      </c>
      <c r="AR117" s="615">
        <v>0</v>
      </c>
      <c r="AS117" s="619">
        <v>0</v>
      </c>
      <c r="AT117" s="615">
        <v>0</v>
      </c>
      <c r="AU117" s="619">
        <v>0</v>
      </c>
      <c r="AV117" s="615">
        <v>0</v>
      </c>
      <c r="AW117" s="619">
        <v>0</v>
      </c>
      <c r="AX117" s="615">
        <v>0</v>
      </c>
      <c r="AY117" s="619">
        <v>0</v>
      </c>
      <c r="AZ117" s="615">
        <v>0</v>
      </c>
      <c r="BA117" s="619">
        <v>0</v>
      </c>
      <c r="BB117" s="615">
        <v>0</v>
      </c>
      <c r="BC117" s="619">
        <v>0</v>
      </c>
      <c r="BD117" s="615">
        <v>0</v>
      </c>
      <c r="BE117" s="619">
        <v>0</v>
      </c>
      <c r="BF117" s="615">
        <v>0</v>
      </c>
      <c r="BG117" s="619">
        <v>0</v>
      </c>
      <c r="BH117" s="615">
        <v>0</v>
      </c>
      <c r="BI117" s="619">
        <v>0</v>
      </c>
    </row>
    <row r="118" spans="1:61">
      <c r="A118" s="168"/>
      <c r="B118" s="177" t="s">
        <v>451</v>
      </c>
      <c r="C118" s="615">
        <v>0</v>
      </c>
      <c r="D118" s="619">
        <v>0</v>
      </c>
      <c r="E118" s="615">
        <f t="shared" si="15"/>
        <v>0</v>
      </c>
      <c r="F118" s="619">
        <f t="shared" si="16"/>
        <v>0</v>
      </c>
      <c r="G118" s="615">
        <v>0</v>
      </c>
      <c r="H118" s="619">
        <v>0</v>
      </c>
      <c r="I118" s="615">
        <f t="shared" si="2"/>
        <v>0</v>
      </c>
      <c r="J118" s="619">
        <f t="shared" si="3"/>
        <v>0</v>
      </c>
      <c r="K118" s="615">
        <v>0</v>
      </c>
      <c r="L118" s="619">
        <v>0</v>
      </c>
      <c r="M118" s="615">
        <f t="shared" si="4"/>
        <v>0</v>
      </c>
      <c r="N118" s="619">
        <f>L118-AH118</f>
        <v>0</v>
      </c>
      <c r="O118" s="615">
        <v>5.2999999999999999E-2</v>
      </c>
      <c r="P118" s="619">
        <v>0.1</v>
      </c>
      <c r="Q118" s="615">
        <f t="shared" si="6"/>
        <v>0</v>
      </c>
      <c r="R118" s="619">
        <f t="shared" si="7"/>
        <v>0.1</v>
      </c>
      <c r="S118" s="615">
        <v>0</v>
      </c>
      <c r="T118" s="619">
        <v>0</v>
      </c>
      <c r="U118" s="615">
        <f t="shared" si="8"/>
        <v>0</v>
      </c>
      <c r="V118" s="619">
        <f t="shared" si="9"/>
        <v>0</v>
      </c>
      <c r="W118" s="615">
        <v>0</v>
      </c>
      <c r="X118" s="619">
        <v>0</v>
      </c>
      <c r="Y118" s="615">
        <f t="shared" si="10"/>
        <v>0</v>
      </c>
      <c r="Z118" s="619">
        <f t="shared" si="11"/>
        <v>0</v>
      </c>
      <c r="AA118" s="615">
        <v>5.2999999999999999E-2</v>
      </c>
      <c r="AB118" s="619">
        <v>0.1</v>
      </c>
      <c r="AC118" s="615">
        <f t="shared" si="13"/>
        <v>0</v>
      </c>
      <c r="AD118" s="619">
        <f t="shared" si="12"/>
        <v>0.1</v>
      </c>
      <c r="AF118" s="168">
        <v>0</v>
      </c>
      <c r="AG118" s="177" t="s">
        <v>451</v>
      </c>
      <c r="AH118" s="615">
        <v>0</v>
      </c>
      <c r="AI118" s="619">
        <v>0</v>
      </c>
      <c r="AJ118" s="615">
        <v>0</v>
      </c>
      <c r="AK118" s="619">
        <v>0</v>
      </c>
      <c r="AL118" s="615">
        <v>0</v>
      </c>
      <c r="AM118" s="619">
        <v>0</v>
      </c>
      <c r="AN118" s="615">
        <v>-0.14399999999999999</v>
      </c>
      <c r="AO118" s="619">
        <v>0</v>
      </c>
      <c r="AP118" s="615">
        <v>0</v>
      </c>
      <c r="AQ118" s="619">
        <v>0</v>
      </c>
      <c r="AR118" s="615">
        <v>0</v>
      </c>
      <c r="AS118" s="619">
        <v>-4.3840000000000003</v>
      </c>
      <c r="AT118" s="615">
        <v>5.2999999999999999E-2</v>
      </c>
      <c r="AU118" s="619">
        <v>0</v>
      </c>
      <c r="AV118" s="615">
        <v>0</v>
      </c>
      <c r="AW118" s="619">
        <v>0</v>
      </c>
      <c r="AX118" s="615">
        <v>0</v>
      </c>
      <c r="AY118" s="619">
        <v>0</v>
      </c>
      <c r="AZ118" s="615">
        <v>0</v>
      </c>
      <c r="BA118" s="619">
        <v>0</v>
      </c>
      <c r="BB118" s="615">
        <v>0</v>
      </c>
      <c r="BC118" s="619">
        <v>0</v>
      </c>
      <c r="BD118" s="615">
        <v>0</v>
      </c>
      <c r="BE118" s="619">
        <v>0</v>
      </c>
      <c r="BF118" s="615">
        <v>5.2999999999999999E-2</v>
      </c>
      <c r="BG118" s="619">
        <v>0</v>
      </c>
      <c r="BH118" s="615">
        <v>-0.19500000000000001</v>
      </c>
      <c r="BI118" s="619">
        <v>-4.3840000000000003</v>
      </c>
    </row>
    <row r="119" spans="1:61">
      <c r="E119" s="745"/>
      <c r="F119" s="745"/>
      <c r="I119" s="745"/>
      <c r="J119" s="745"/>
      <c r="M119" s="745"/>
      <c r="N119" s="745"/>
      <c r="Q119" s="745"/>
      <c r="R119" s="745"/>
      <c r="S119" s="172"/>
      <c r="T119" s="172"/>
      <c r="U119" s="745"/>
      <c r="V119" s="745"/>
      <c r="W119" s="172"/>
      <c r="X119" s="172"/>
      <c r="Y119" s="745"/>
      <c r="Z119" s="745"/>
      <c r="AA119" s="172"/>
      <c r="AB119" s="172"/>
      <c r="AC119" s="745"/>
      <c r="AD119" s="745"/>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c r="AZ119" s="172"/>
      <c r="BA119" s="172"/>
      <c r="BB119" s="172"/>
      <c r="BC119" s="172"/>
      <c r="BD119" s="172"/>
      <c r="BE119" s="172"/>
      <c r="BF119" s="172"/>
      <c r="BG119" s="172"/>
      <c r="BH119" s="172"/>
      <c r="BI119" s="172"/>
    </row>
    <row r="120" spans="1:61">
      <c r="A120" s="168" t="s">
        <v>468</v>
      </c>
      <c r="B120" s="176"/>
      <c r="C120" s="624">
        <v>0</v>
      </c>
      <c r="D120" s="618">
        <v>0</v>
      </c>
      <c r="E120" s="624">
        <f t="shared" si="15"/>
        <v>0</v>
      </c>
      <c r="F120" s="618">
        <f t="shared" si="16"/>
        <v>0</v>
      </c>
      <c r="G120" s="624">
        <v>62.904000000000003</v>
      </c>
      <c r="H120" s="618">
        <v>65.795000000000002</v>
      </c>
      <c r="I120" s="624">
        <f t="shared" si="2"/>
        <v>-56.392000000000003</v>
      </c>
      <c r="J120" s="618">
        <f t="shared" si="3"/>
        <v>64.501000000000005</v>
      </c>
      <c r="K120" s="624">
        <v>180.535</v>
      </c>
      <c r="L120" s="618">
        <v>276.98599999999999</v>
      </c>
      <c r="M120" s="624">
        <f t="shared" si="4"/>
        <v>57.795000000000002</v>
      </c>
      <c r="N120" s="618">
        <f>L120-AH120</f>
        <v>276.98599999999999</v>
      </c>
      <c r="O120" s="624">
        <v>275.93400000000003</v>
      </c>
      <c r="P120" s="618">
        <v>209.67099999999999</v>
      </c>
      <c r="Q120" s="624">
        <f t="shared" si="6"/>
        <v>143.48400000000004</v>
      </c>
      <c r="R120" s="618">
        <f t="shared" si="7"/>
        <v>118.05199999999999</v>
      </c>
      <c r="S120" s="624">
        <v>0</v>
      </c>
      <c r="T120" s="618">
        <v>0</v>
      </c>
      <c r="U120" s="624">
        <f t="shared" si="8"/>
        <v>0</v>
      </c>
      <c r="V120" s="618">
        <f t="shared" si="9"/>
        <v>0</v>
      </c>
      <c r="W120" s="624">
        <v>0</v>
      </c>
      <c r="X120" s="618">
        <v>0</v>
      </c>
      <c r="Y120" s="624">
        <f t="shared" si="10"/>
        <v>0</v>
      </c>
      <c r="Z120" s="618">
        <f t="shared" si="11"/>
        <v>0</v>
      </c>
      <c r="AA120" s="624">
        <v>519.37300000000005</v>
      </c>
      <c r="AB120" s="618">
        <v>552.452</v>
      </c>
      <c r="AC120" s="624">
        <f t="shared" si="13"/>
        <v>144.88700000000006</v>
      </c>
      <c r="AD120" s="618">
        <f t="shared" si="12"/>
        <v>290.03699999999998</v>
      </c>
      <c r="AF120" s="168" t="s">
        <v>468</v>
      </c>
      <c r="AG120" s="176">
        <v>0</v>
      </c>
      <c r="AH120" s="624">
        <v>0</v>
      </c>
      <c r="AI120" s="618">
        <v>0</v>
      </c>
      <c r="AJ120" s="624">
        <v>0</v>
      </c>
      <c r="AK120" s="618">
        <v>0</v>
      </c>
      <c r="AL120" s="624">
        <v>119.29600000000001</v>
      </c>
      <c r="AM120" s="618">
        <v>1.294</v>
      </c>
      <c r="AN120" s="624">
        <v>59.189000000000007</v>
      </c>
      <c r="AO120" s="618">
        <v>-74.365000000000009</v>
      </c>
      <c r="AP120" s="624">
        <v>122.74</v>
      </c>
      <c r="AQ120" s="618">
        <v>169.50200000000001</v>
      </c>
      <c r="AR120" s="624">
        <v>-207.72300000000001</v>
      </c>
      <c r="AS120" s="618">
        <v>794.07500000000005</v>
      </c>
      <c r="AT120" s="624">
        <v>132.44999999999999</v>
      </c>
      <c r="AU120" s="618">
        <v>91.619</v>
      </c>
      <c r="AV120" s="624">
        <v>1.294</v>
      </c>
      <c r="AW120" s="618">
        <v>-256.23400000000004</v>
      </c>
      <c r="AX120" s="624">
        <v>0</v>
      </c>
      <c r="AY120" s="618">
        <v>0</v>
      </c>
      <c r="AZ120" s="624">
        <v>0</v>
      </c>
      <c r="BA120" s="618">
        <v>0</v>
      </c>
      <c r="BB120" s="624">
        <v>0</v>
      </c>
      <c r="BC120" s="618">
        <v>0</v>
      </c>
      <c r="BD120" s="624">
        <v>0</v>
      </c>
      <c r="BE120" s="618">
        <v>2E-3</v>
      </c>
      <c r="BF120" s="624">
        <v>374.48599999999999</v>
      </c>
      <c r="BG120" s="618">
        <v>262.41500000000002</v>
      </c>
      <c r="BH120" s="624">
        <v>-321.39700000000005</v>
      </c>
      <c r="BI120" s="618">
        <v>463.47800000000001</v>
      </c>
    </row>
    <row r="121" spans="1:61">
      <c r="E121" s="745"/>
      <c r="F121" s="745"/>
      <c r="I121" s="745"/>
      <c r="J121" s="745"/>
      <c r="M121" s="745"/>
      <c r="N121" s="745"/>
      <c r="Q121" s="745"/>
      <c r="R121" s="745"/>
      <c r="S121" s="172"/>
      <c r="T121" s="172"/>
      <c r="U121" s="745"/>
      <c r="V121" s="745"/>
      <c r="W121" s="172"/>
      <c r="X121" s="172"/>
      <c r="Y121" s="745"/>
      <c r="Z121" s="745"/>
      <c r="AA121" s="172"/>
      <c r="AB121" s="172"/>
      <c r="AC121" s="745"/>
      <c r="AD121" s="745"/>
      <c r="AE121" s="172"/>
      <c r="AF121" s="172"/>
      <c r="AG121" s="172"/>
      <c r="AH121" s="172"/>
      <c r="AI121" s="172"/>
      <c r="AJ121" s="172"/>
      <c r="AK121" s="172"/>
      <c r="AL121" s="172"/>
      <c r="AM121" s="172"/>
      <c r="AN121" s="172"/>
      <c r="AO121" s="172"/>
      <c r="AP121" s="172"/>
      <c r="AQ121" s="172"/>
      <c r="AR121" s="172"/>
      <c r="AS121" s="172"/>
      <c r="AT121" s="172"/>
      <c r="AU121" s="172"/>
      <c r="AV121" s="172"/>
      <c r="AW121" s="172"/>
      <c r="AX121" s="172"/>
      <c r="AY121" s="172"/>
      <c r="AZ121" s="172"/>
      <c r="BA121" s="172"/>
      <c r="BB121" s="172"/>
      <c r="BC121" s="172"/>
      <c r="BD121" s="172"/>
      <c r="BE121" s="172"/>
      <c r="BF121" s="172"/>
      <c r="BG121" s="172"/>
      <c r="BH121" s="172"/>
      <c r="BI121" s="172"/>
    </row>
    <row r="122" spans="1:61">
      <c r="A122" s="174"/>
      <c r="B122" s="175" t="s">
        <v>453</v>
      </c>
      <c r="C122" s="615">
        <v>0</v>
      </c>
      <c r="D122" s="619">
        <v>0</v>
      </c>
      <c r="E122" s="615">
        <f t="shared" si="15"/>
        <v>0</v>
      </c>
      <c r="F122" s="619">
        <f t="shared" si="16"/>
        <v>0</v>
      </c>
      <c r="G122" s="615">
        <v>-32.088000000000001</v>
      </c>
      <c r="H122" s="619">
        <v>46.432000000000002</v>
      </c>
      <c r="I122" s="615">
        <f t="shared" si="2"/>
        <v>-7.7830000000000013</v>
      </c>
      <c r="J122" s="619">
        <f t="shared" si="3"/>
        <v>-21.197999999999993</v>
      </c>
      <c r="K122" s="615">
        <v>-65.875</v>
      </c>
      <c r="L122" s="619">
        <v>-80.326999999999998</v>
      </c>
      <c r="M122" s="615">
        <f t="shared" si="4"/>
        <v>-22.095999999999997</v>
      </c>
      <c r="N122" s="619">
        <f>L122-AH122</f>
        <v>-80.326999999999998</v>
      </c>
      <c r="O122" s="615">
        <v>-99.524000000000001</v>
      </c>
      <c r="P122" s="619">
        <v>-78.132000000000005</v>
      </c>
      <c r="Q122" s="615">
        <f t="shared" si="6"/>
        <v>-50.704000000000001</v>
      </c>
      <c r="R122" s="619">
        <f t="shared" si="7"/>
        <v>-44.349000000000004</v>
      </c>
      <c r="S122" s="615">
        <v>0</v>
      </c>
      <c r="T122" s="619">
        <v>0</v>
      </c>
      <c r="U122" s="615">
        <f t="shared" si="8"/>
        <v>0</v>
      </c>
      <c r="V122" s="619">
        <f t="shared" si="9"/>
        <v>0</v>
      </c>
      <c r="W122" s="615">
        <v>0</v>
      </c>
      <c r="X122" s="619">
        <v>0</v>
      </c>
      <c r="Y122" s="615">
        <f t="shared" si="10"/>
        <v>0</v>
      </c>
      <c r="Z122" s="619">
        <f t="shared" si="11"/>
        <v>0</v>
      </c>
      <c r="AA122" s="615">
        <v>-197.48699999999999</v>
      </c>
      <c r="AB122" s="619">
        <v>-112.027</v>
      </c>
      <c r="AC122" s="615">
        <f t="shared" si="13"/>
        <v>-80.582999999999998</v>
      </c>
      <c r="AD122" s="619">
        <f t="shared" si="12"/>
        <v>-94.100999999999999</v>
      </c>
      <c r="AF122" s="174">
        <v>0</v>
      </c>
      <c r="AG122" s="175" t="s">
        <v>453</v>
      </c>
      <c r="AH122" s="615">
        <v>0</v>
      </c>
      <c r="AI122" s="619">
        <v>0</v>
      </c>
      <c r="AJ122" s="615">
        <v>0</v>
      </c>
      <c r="AK122" s="619">
        <v>0</v>
      </c>
      <c r="AL122" s="615">
        <v>-24.305</v>
      </c>
      <c r="AM122" s="619">
        <v>67.63</v>
      </c>
      <c r="AN122" s="615">
        <v>-76.006</v>
      </c>
      <c r="AO122" s="619">
        <v>116.053</v>
      </c>
      <c r="AP122" s="615">
        <v>-43.779000000000003</v>
      </c>
      <c r="AQ122" s="619">
        <v>-51.773000000000003</v>
      </c>
      <c r="AR122" s="615">
        <v>45.904000000000003</v>
      </c>
      <c r="AS122" s="619">
        <v>-20.998000000000005</v>
      </c>
      <c r="AT122" s="615">
        <v>-48.82</v>
      </c>
      <c r="AU122" s="619">
        <v>-33.783000000000001</v>
      </c>
      <c r="AV122" s="615">
        <v>67.63</v>
      </c>
      <c r="AW122" s="619">
        <v>90.123000000000005</v>
      </c>
      <c r="AX122" s="615">
        <v>0</v>
      </c>
      <c r="AY122" s="619">
        <v>0</v>
      </c>
      <c r="AZ122" s="615">
        <v>0</v>
      </c>
      <c r="BA122" s="619">
        <v>0</v>
      </c>
      <c r="BB122" s="615">
        <v>0</v>
      </c>
      <c r="BC122" s="619">
        <v>0</v>
      </c>
      <c r="BD122" s="615">
        <v>0</v>
      </c>
      <c r="BE122" s="619">
        <v>0</v>
      </c>
      <c r="BF122" s="615">
        <v>-116.904</v>
      </c>
      <c r="BG122" s="619">
        <v>-17.925999999999998</v>
      </c>
      <c r="BH122" s="615">
        <v>36.253999999999991</v>
      </c>
      <c r="BI122" s="619">
        <v>185.17800000000003</v>
      </c>
    </row>
    <row r="123" spans="1:61">
      <c r="E123" s="745"/>
      <c r="F123" s="745"/>
      <c r="I123" s="745"/>
      <c r="J123" s="745"/>
      <c r="M123" s="745"/>
      <c r="N123" s="745"/>
      <c r="Q123" s="745"/>
      <c r="R123" s="745"/>
      <c r="S123" s="172"/>
      <c r="T123" s="172"/>
      <c r="U123" s="745"/>
      <c r="V123" s="745"/>
      <c r="W123" s="172"/>
      <c r="X123" s="172"/>
      <c r="Y123" s="745"/>
      <c r="Z123" s="745"/>
      <c r="AA123" s="172"/>
      <c r="AB123" s="172"/>
      <c r="AC123" s="745"/>
      <c r="AD123" s="745"/>
      <c r="AE123" s="172"/>
      <c r="AF123" s="172"/>
      <c r="AG123" s="172"/>
      <c r="AH123" s="172"/>
      <c r="AI123" s="172"/>
      <c r="AJ123" s="172"/>
      <c r="AK123" s="172"/>
      <c r="AL123" s="172"/>
      <c r="AM123" s="172"/>
      <c r="AN123" s="172"/>
      <c r="AO123" s="172"/>
      <c r="AP123" s="172"/>
      <c r="AQ123" s="172"/>
      <c r="AR123" s="172"/>
      <c r="AS123" s="172"/>
      <c r="AT123" s="172"/>
      <c r="AU123" s="172"/>
      <c r="AV123" s="172"/>
      <c r="AW123" s="172"/>
      <c r="AX123" s="172"/>
      <c r="AY123" s="172"/>
      <c r="AZ123" s="172"/>
      <c r="BA123" s="172"/>
      <c r="BB123" s="172"/>
      <c r="BC123" s="172"/>
      <c r="BD123" s="172"/>
      <c r="BE123" s="172"/>
      <c r="BF123" s="172"/>
      <c r="BG123" s="172"/>
      <c r="BH123" s="172"/>
      <c r="BI123" s="172"/>
    </row>
    <row r="124" spans="1:61">
      <c r="A124" s="168" t="s">
        <v>454</v>
      </c>
      <c r="B124" s="176"/>
      <c r="C124" s="624">
        <v>0</v>
      </c>
      <c r="D124" s="618">
        <v>0</v>
      </c>
      <c r="E124" s="624">
        <f t="shared" si="15"/>
        <v>0</v>
      </c>
      <c r="F124" s="618">
        <f t="shared" si="16"/>
        <v>0</v>
      </c>
      <c r="G124" s="624">
        <v>30.815999999999999</v>
      </c>
      <c r="H124" s="618">
        <v>112.227</v>
      </c>
      <c r="I124" s="624">
        <f t="shared" si="2"/>
        <v>-64.174999999999997</v>
      </c>
      <c r="J124" s="618">
        <f t="shared" si="3"/>
        <v>43.302999999999997</v>
      </c>
      <c r="K124" s="624">
        <v>114.66</v>
      </c>
      <c r="L124" s="618">
        <v>196.65899999999999</v>
      </c>
      <c r="M124" s="624">
        <f t="shared" si="4"/>
        <v>35.698999999999998</v>
      </c>
      <c r="N124" s="618">
        <f>L124-AH124</f>
        <v>196.65899999999999</v>
      </c>
      <c r="O124" s="624">
        <v>176.41</v>
      </c>
      <c r="P124" s="618">
        <v>131.53899999999999</v>
      </c>
      <c r="Q124" s="624">
        <f t="shared" si="6"/>
        <v>92.78</v>
      </c>
      <c r="R124" s="618">
        <f t="shared" si="7"/>
        <v>73.702999999999989</v>
      </c>
      <c r="S124" s="624">
        <v>0</v>
      </c>
      <c r="T124" s="618">
        <v>0</v>
      </c>
      <c r="U124" s="624">
        <f t="shared" si="8"/>
        <v>0</v>
      </c>
      <c r="V124" s="618">
        <f t="shared" si="9"/>
        <v>0</v>
      </c>
      <c r="W124" s="624">
        <v>0</v>
      </c>
      <c r="X124" s="618">
        <v>0</v>
      </c>
      <c r="Y124" s="624">
        <f t="shared" si="10"/>
        <v>0</v>
      </c>
      <c r="Z124" s="618">
        <f t="shared" si="11"/>
        <v>0</v>
      </c>
      <c r="AA124" s="624">
        <v>321.88600000000002</v>
      </c>
      <c r="AB124" s="618">
        <v>440.42500000000001</v>
      </c>
      <c r="AC124" s="624">
        <f t="shared" si="13"/>
        <v>64.30400000000003</v>
      </c>
      <c r="AD124" s="618">
        <f t="shared" si="12"/>
        <v>195.93600000000001</v>
      </c>
      <c r="AF124" s="168" t="s">
        <v>454</v>
      </c>
      <c r="AG124" s="176">
        <v>0</v>
      </c>
      <c r="AH124" s="624">
        <v>0</v>
      </c>
      <c r="AI124" s="618">
        <v>0</v>
      </c>
      <c r="AJ124" s="624">
        <v>0</v>
      </c>
      <c r="AK124" s="618">
        <v>0</v>
      </c>
      <c r="AL124" s="624">
        <v>94.991</v>
      </c>
      <c r="AM124" s="618">
        <v>68.924000000000007</v>
      </c>
      <c r="AN124" s="624">
        <v>-16.817000000000007</v>
      </c>
      <c r="AO124" s="618">
        <v>41.688000000000002</v>
      </c>
      <c r="AP124" s="624">
        <v>78.960999999999999</v>
      </c>
      <c r="AQ124" s="618">
        <v>117.729</v>
      </c>
      <c r="AR124" s="624">
        <v>-161.81900000000002</v>
      </c>
      <c r="AS124" s="618">
        <v>773.077</v>
      </c>
      <c r="AT124" s="624">
        <v>83.63</v>
      </c>
      <c r="AU124" s="618">
        <v>57.835999999999999</v>
      </c>
      <c r="AV124" s="624">
        <v>68.924000000000007</v>
      </c>
      <c r="AW124" s="618">
        <v>-166.11099999999999</v>
      </c>
      <c r="AX124" s="624">
        <v>0</v>
      </c>
      <c r="AY124" s="618">
        <v>0</v>
      </c>
      <c r="AZ124" s="624">
        <v>0</v>
      </c>
      <c r="BA124" s="618">
        <v>0</v>
      </c>
      <c r="BB124" s="624">
        <v>0</v>
      </c>
      <c r="BC124" s="618">
        <v>0</v>
      </c>
      <c r="BD124" s="624">
        <v>0</v>
      </c>
      <c r="BE124" s="618">
        <v>2E-3</v>
      </c>
      <c r="BF124" s="624">
        <v>257.58199999999999</v>
      </c>
      <c r="BG124" s="618">
        <v>244.489</v>
      </c>
      <c r="BH124" s="624">
        <v>-285.14300000000003</v>
      </c>
      <c r="BI124" s="618">
        <v>648.65599999999995</v>
      </c>
    </row>
    <row r="125" spans="1:61">
      <c r="A125" s="174"/>
      <c r="B125" s="175" t="s">
        <v>455</v>
      </c>
      <c r="C125" s="615">
        <v>0</v>
      </c>
      <c r="D125" s="619">
        <v>0</v>
      </c>
      <c r="E125" s="615">
        <f t="shared" si="15"/>
        <v>0</v>
      </c>
      <c r="F125" s="619">
        <f t="shared" si="16"/>
        <v>0</v>
      </c>
      <c r="G125" s="615">
        <v>0</v>
      </c>
      <c r="H125" s="619">
        <v>0</v>
      </c>
      <c r="I125" s="615">
        <f t="shared" si="2"/>
        <v>0</v>
      </c>
      <c r="J125" s="619">
        <f t="shared" si="3"/>
        <v>0</v>
      </c>
      <c r="K125" s="615">
        <v>0</v>
      </c>
      <c r="L125" s="619">
        <v>0</v>
      </c>
      <c r="M125" s="615">
        <f t="shared" si="4"/>
        <v>0</v>
      </c>
      <c r="N125" s="619">
        <f>L125-AH125</f>
        <v>0</v>
      </c>
      <c r="O125" s="615">
        <v>0</v>
      </c>
      <c r="P125" s="619">
        <v>0</v>
      </c>
      <c r="Q125" s="615">
        <f t="shared" si="6"/>
        <v>0</v>
      </c>
      <c r="R125" s="619">
        <f t="shared" si="7"/>
        <v>0</v>
      </c>
      <c r="S125" s="615">
        <v>-35.973999999999997</v>
      </c>
      <c r="T125" s="619">
        <v>82.463999999999999</v>
      </c>
      <c r="U125" s="615">
        <f t="shared" si="8"/>
        <v>-84.733000000000004</v>
      </c>
      <c r="V125" s="619">
        <f t="shared" si="9"/>
        <v>41.96</v>
      </c>
      <c r="W125" s="615">
        <v>0</v>
      </c>
      <c r="X125" s="619">
        <v>0</v>
      </c>
      <c r="Y125" s="615">
        <f t="shared" si="10"/>
        <v>0</v>
      </c>
      <c r="Z125" s="619">
        <f t="shared" si="11"/>
        <v>0</v>
      </c>
      <c r="AA125" s="615">
        <v>-35.973999999999997</v>
      </c>
      <c r="AB125" s="619">
        <v>82.463999999999999</v>
      </c>
      <c r="AC125" s="615">
        <f t="shared" si="13"/>
        <v>-84.733000000000004</v>
      </c>
      <c r="AD125" s="619">
        <f t="shared" si="12"/>
        <v>41.96</v>
      </c>
      <c r="AF125" s="174">
        <v>0</v>
      </c>
      <c r="AG125" s="175" t="s">
        <v>455</v>
      </c>
      <c r="AH125" s="615">
        <v>0</v>
      </c>
      <c r="AI125" s="619">
        <v>0</v>
      </c>
      <c r="AJ125" s="615">
        <v>0</v>
      </c>
      <c r="AK125" s="619">
        <v>0</v>
      </c>
      <c r="AL125" s="615">
        <v>0</v>
      </c>
      <c r="AM125" s="619">
        <v>0</v>
      </c>
      <c r="AN125" s="615">
        <v>0</v>
      </c>
      <c r="AO125" s="619">
        <v>0</v>
      </c>
      <c r="AP125" s="615">
        <v>0</v>
      </c>
      <c r="AQ125" s="619">
        <v>0</v>
      </c>
      <c r="AR125" s="615">
        <v>0</v>
      </c>
      <c r="AS125" s="619">
        <v>0</v>
      </c>
      <c r="AT125" s="615">
        <v>0</v>
      </c>
      <c r="AU125" s="619">
        <v>0</v>
      </c>
      <c r="AV125" s="615">
        <v>0</v>
      </c>
      <c r="AW125" s="619">
        <v>0</v>
      </c>
      <c r="AX125" s="615">
        <v>48.759</v>
      </c>
      <c r="AY125" s="619">
        <v>40.503999999999998</v>
      </c>
      <c r="AZ125" s="615">
        <v>-68.388000000000005</v>
      </c>
      <c r="BA125" s="619">
        <v>-50.109000000000002</v>
      </c>
      <c r="BB125" s="615">
        <v>0</v>
      </c>
      <c r="BC125" s="619">
        <v>0</v>
      </c>
      <c r="BD125" s="615">
        <v>0</v>
      </c>
      <c r="BE125" s="619">
        <v>-2E-3</v>
      </c>
      <c r="BF125" s="615">
        <v>48.759</v>
      </c>
      <c r="BG125" s="619">
        <v>40.503999999999998</v>
      </c>
      <c r="BH125" s="615">
        <v>-68.388000000000005</v>
      </c>
      <c r="BI125" s="619">
        <v>-50.110999999999997</v>
      </c>
    </row>
    <row r="126" spans="1:61">
      <c r="A126" s="168" t="s">
        <v>456</v>
      </c>
      <c r="B126" s="175"/>
      <c r="C126" s="624">
        <v>0</v>
      </c>
      <c r="D126" s="618">
        <v>0</v>
      </c>
      <c r="E126" s="624">
        <f t="shared" si="15"/>
        <v>0</v>
      </c>
      <c r="F126" s="618">
        <f t="shared" si="16"/>
        <v>0</v>
      </c>
      <c r="G126" s="624">
        <v>30.815999999999999</v>
      </c>
      <c r="H126" s="618">
        <v>112.227</v>
      </c>
      <c r="I126" s="624">
        <f t="shared" si="2"/>
        <v>-64.174999999999997</v>
      </c>
      <c r="J126" s="618">
        <f t="shared" si="3"/>
        <v>43.302999999999997</v>
      </c>
      <c r="K126" s="624">
        <v>114.66</v>
      </c>
      <c r="L126" s="618">
        <v>196.65899999999999</v>
      </c>
      <c r="M126" s="624">
        <f t="shared" si="4"/>
        <v>35.698999999999998</v>
      </c>
      <c r="N126" s="618">
        <f>L126-AH126</f>
        <v>196.65899999999999</v>
      </c>
      <c r="O126" s="624">
        <v>176.41</v>
      </c>
      <c r="P126" s="618">
        <v>131.53899999999999</v>
      </c>
      <c r="Q126" s="624">
        <f t="shared" si="6"/>
        <v>92.78</v>
      </c>
      <c r="R126" s="618">
        <f t="shared" si="7"/>
        <v>73.702999999999989</v>
      </c>
      <c r="S126" s="624">
        <v>-35.973999999999997</v>
      </c>
      <c r="T126" s="618">
        <v>82.463999999999999</v>
      </c>
      <c r="U126" s="624">
        <f t="shared" si="8"/>
        <v>-84.733000000000004</v>
      </c>
      <c r="V126" s="618">
        <f t="shared" si="9"/>
        <v>41.96</v>
      </c>
      <c r="W126" s="624">
        <v>0</v>
      </c>
      <c r="X126" s="618">
        <v>0</v>
      </c>
      <c r="Y126" s="624">
        <f t="shared" si="10"/>
        <v>0</v>
      </c>
      <c r="Z126" s="618">
        <f t="shared" si="11"/>
        <v>0</v>
      </c>
      <c r="AA126" s="624">
        <v>285.91199999999998</v>
      </c>
      <c r="AB126" s="618">
        <v>522.88900000000001</v>
      </c>
      <c r="AC126" s="624">
        <f t="shared" si="13"/>
        <v>-20.42900000000003</v>
      </c>
      <c r="AD126" s="618">
        <f t="shared" si="12"/>
        <v>237.89600000000002</v>
      </c>
      <c r="AF126" s="168" t="s">
        <v>456</v>
      </c>
      <c r="AG126" s="175">
        <v>0</v>
      </c>
      <c r="AH126" s="624">
        <v>0</v>
      </c>
      <c r="AI126" s="618">
        <v>0</v>
      </c>
      <c r="AJ126" s="624">
        <v>0</v>
      </c>
      <c r="AK126" s="618">
        <v>0</v>
      </c>
      <c r="AL126" s="624">
        <v>94.991</v>
      </c>
      <c r="AM126" s="618">
        <v>68.924000000000007</v>
      </c>
      <c r="AN126" s="624">
        <v>-16.817000000000007</v>
      </c>
      <c r="AO126" s="618">
        <v>41.688000000000002</v>
      </c>
      <c r="AP126" s="624">
        <v>78.960999999999999</v>
      </c>
      <c r="AQ126" s="618">
        <v>117.729</v>
      </c>
      <c r="AR126" s="624">
        <v>-161.81900000000002</v>
      </c>
      <c r="AS126" s="618">
        <v>773.077</v>
      </c>
      <c r="AT126" s="624">
        <v>83.63</v>
      </c>
      <c r="AU126" s="618">
        <v>57.835999999999999</v>
      </c>
      <c r="AV126" s="624">
        <v>68.924000000000007</v>
      </c>
      <c r="AW126" s="618">
        <v>-166.11099999999999</v>
      </c>
      <c r="AX126" s="624">
        <v>48.759</v>
      </c>
      <c r="AY126" s="618">
        <v>40.503999999999998</v>
      </c>
      <c r="AZ126" s="624">
        <v>-68.388000000000005</v>
      </c>
      <c r="BA126" s="618">
        <v>-50.109000000000002</v>
      </c>
      <c r="BB126" s="624">
        <v>0</v>
      </c>
      <c r="BC126" s="618">
        <v>0</v>
      </c>
      <c r="BD126" s="624">
        <v>0</v>
      </c>
      <c r="BE126" s="618">
        <v>0</v>
      </c>
      <c r="BF126" s="624">
        <v>306.34100000000001</v>
      </c>
      <c r="BG126" s="618">
        <v>284.99299999999999</v>
      </c>
      <c r="BH126" s="624">
        <v>-353.53099999999995</v>
      </c>
      <c r="BI126" s="618">
        <v>598.54500000000007</v>
      </c>
    </row>
    <row r="127" spans="1:61">
      <c r="C127" s="173"/>
      <c r="O127" s="112"/>
      <c r="P127" s="112"/>
    </row>
    <row r="128" spans="1:61">
      <c r="C128" s="173"/>
    </row>
    <row r="129" spans="1:19">
      <c r="C129" s="112"/>
      <c r="Q129"/>
      <c r="R129"/>
      <c r="S129"/>
    </row>
    <row r="130" spans="1:19">
      <c r="A130" s="942" t="s">
        <v>0</v>
      </c>
      <c r="B130" s="943"/>
      <c r="C130" s="931" t="s">
        <v>246</v>
      </c>
      <c r="D130" s="933"/>
      <c r="E130" s="931" t="s">
        <v>5</v>
      </c>
      <c r="F130" s="933"/>
      <c r="G130" s="931" t="s">
        <v>6</v>
      </c>
      <c r="H130" s="933"/>
      <c r="I130" s="931" t="s">
        <v>7</v>
      </c>
      <c r="J130" s="933"/>
      <c r="K130" s="931" t="s">
        <v>14</v>
      </c>
      <c r="L130" s="933"/>
      <c r="M130" s="931" t="s">
        <v>369</v>
      </c>
      <c r="N130" s="933"/>
      <c r="O130" s="931" t="s">
        <v>53</v>
      </c>
      <c r="P130" s="933"/>
      <c r="Q130"/>
      <c r="R130"/>
      <c r="S130"/>
    </row>
    <row r="131" spans="1:19">
      <c r="A131" s="964" t="s">
        <v>458</v>
      </c>
      <c r="B131" s="965"/>
      <c r="C131" s="611" t="s">
        <v>525</v>
      </c>
      <c r="D131" s="281" t="s">
        <v>530</v>
      </c>
      <c r="E131" s="611" t="s">
        <v>525</v>
      </c>
      <c r="F131" s="281" t="s">
        <v>530</v>
      </c>
      <c r="G131" s="611" t="s">
        <v>525</v>
      </c>
      <c r="H131" s="281" t="s">
        <v>530</v>
      </c>
      <c r="I131" s="611" t="s">
        <v>525</v>
      </c>
      <c r="J131" s="281" t="s">
        <v>530</v>
      </c>
      <c r="K131" s="611" t="s">
        <v>525</v>
      </c>
      <c r="L131" s="281" t="s">
        <v>530</v>
      </c>
      <c r="M131" s="611" t="s">
        <v>525</v>
      </c>
      <c r="N131" s="281" t="s">
        <v>530</v>
      </c>
      <c r="O131" s="611" t="s">
        <v>525</v>
      </c>
      <c r="P131" s="281" t="s">
        <v>530</v>
      </c>
      <c r="Q131"/>
      <c r="R131"/>
      <c r="S131"/>
    </row>
    <row r="132" spans="1:19">
      <c r="A132" s="966"/>
      <c r="B132" s="967"/>
      <c r="C132" s="612" t="s">
        <v>245</v>
      </c>
      <c r="D132" s="282" t="s">
        <v>245</v>
      </c>
      <c r="E132" s="612" t="s">
        <v>245</v>
      </c>
      <c r="F132" s="282" t="s">
        <v>245</v>
      </c>
      <c r="G132" s="612" t="s">
        <v>245</v>
      </c>
      <c r="H132" s="282" t="s">
        <v>245</v>
      </c>
      <c r="I132" s="612" t="s">
        <v>245</v>
      </c>
      <c r="J132" s="282" t="s">
        <v>245</v>
      </c>
      <c r="K132" s="612" t="s">
        <v>245</v>
      </c>
      <c r="L132" s="282" t="s">
        <v>245</v>
      </c>
      <c r="M132" s="612" t="s">
        <v>245</v>
      </c>
      <c r="N132" s="282" t="s">
        <v>245</v>
      </c>
      <c r="O132" s="612" t="s">
        <v>245</v>
      </c>
      <c r="P132" s="282" t="s">
        <v>245</v>
      </c>
      <c r="Q132"/>
      <c r="R132"/>
      <c r="S132"/>
    </row>
    <row r="133" spans="1:19">
      <c r="C133" s="179"/>
      <c r="D133" s="179"/>
      <c r="E133" s="179"/>
      <c r="F133" s="179"/>
      <c r="G133" s="179"/>
      <c r="H133" s="179"/>
      <c r="I133" s="179"/>
      <c r="J133" s="179"/>
      <c r="K133" s="179"/>
      <c r="L133" s="179"/>
      <c r="M133" s="179"/>
      <c r="N133" s="179"/>
      <c r="O133" s="179"/>
      <c r="P133" s="179"/>
      <c r="Q133"/>
      <c r="R133"/>
      <c r="S133"/>
    </row>
    <row r="134" spans="1:19">
      <c r="A134" s="168"/>
      <c r="B134" s="177" t="s">
        <v>459</v>
      </c>
      <c r="C134" s="615">
        <v>0</v>
      </c>
      <c r="D134" s="619">
        <v>0</v>
      </c>
      <c r="E134" s="615">
        <v>107.495</v>
      </c>
      <c r="F134" s="619">
        <v>20.681000000000001</v>
      </c>
      <c r="G134" s="615">
        <v>315.01799999999997</v>
      </c>
      <c r="H134" s="619">
        <v>537.5</v>
      </c>
      <c r="I134" s="615">
        <v>251.065</v>
      </c>
      <c r="J134" s="619">
        <v>357.15300000000002</v>
      </c>
      <c r="K134" s="615">
        <v>12.271000000000001</v>
      </c>
      <c r="L134" s="619">
        <v>92.783000000000001</v>
      </c>
      <c r="M134" s="615">
        <v>0</v>
      </c>
      <c r="N134" s="619">
        <v>0</v>
      </c>
      <c r="O134" s="615">
        <v>685.84900000000005</v>
      </c>
      <c r="P134" s="619">
        <v>1008.117</v>
      </c>
      <c r="Q134"/>
      <c r="R134"/>
      <c r="S134"/>
    </row>
    <row r="135" spans="1:19">
      <c r="A135" s="168"/>
      <c r="B135" s="177" t="s">
        <v>460</v>
      </c>
      <c r="C135" s="615">
        <v>0</v>
      </c>
      <c r="D135" s="619">
        <v>0</v>
      </c>
      <c r="E135" s="615">
        <v>-82.350999999999999</v>
      </c>
      <c r="F135" s="619">
        <v>-49.588000000000001</v>
      </c>
      <c r="G135" s="615">
        <v>-430.21199999999999</v>
      </c>
      <c r="H135" s="619">
        <v>-468.73099999999999</v>
      </c>
      <c r="I135" s="615">
        <v>-163.703</v>
      </c>
      <c r="J135" s="619">
        <v>-139.41</v>
      </c>
      <c r="K135" s="615">
        <v>-83.445999999999998</v>
      </c>
      <c r="L135" s="619">
        <v>-93.81</v>
      </c>
      <c r="M135" s="615">
        <v>0</v>
      </c>
      <c r="N135" s="619">
        <v>0</v>
      </c>
      <c r="O135" s="615">
        <v>-759.71199999999999</v>
      </c>
      <c r="P135" s="619">
        <v>-751.53899999999999</v>
      </c>
    </row>
    <row r="136" spans="1:19">
      <c r="A136" s="168"/>
      <c r="B136" s="177" t="s">
        <v>461</v>
      </c>
      <c r="C136" s="615">
        <v>0</v>
      </c>
      <c r="D136" s="619">
        <v>0</v>
      </c>
      <c r="E136" s="615">
        <v>-16.571999999999999</v>
      </c>
      <c r="F136" s="619">
        <v>30.87</v>
      </c>
      <c r="G136" s="615">
        <v>121.83</v>
      </c>
      <c r="H136" s="619">
        <v>196.28899999999999</v>
      </c>
      <c r="I136" s="615">
        <v>-136.876</v>
      </c>
      <c r="J136" s="619">
        <v>-168.155</v>
      </c>
      <c r="K136" s="615">
        <v>59.226999999999997</v>
      </c>
      <c r="L136" s="619">
        <v>17.402000000000001</v>
      </c>
      <c r="M136" s="615">
        <v>0</v>
      </c>
      <c r="N136" s="619">
        <v>0</v>
      </c>
      <c r="O136" s="615">
        <v>27.609000000000002</v>
      </c>
      <c r="P136" s="619">
        <v>76.406000000000006</v>
      </c>
    </row>
    <row r="137" spans="1:19">
      <c r="C137" s="179"/>
      <c r="D137" s="179"/>
      <c r="E137" s="179"/>
      <c r="F137" s="179"/>
      <c r="G137" s="179"/>
      <c r="H137" s="179"/>
      <c r="I137" s="179"/>
      <c r="J137" s="179"/>
      <c r="K137" s="179"/>
      <c r="L137" s="179"/>
      <c r="M137" s="179"/>
      <c r="N137" s="179"/>
      <c r="O137" s="179"/>
      <c r="P137" s="179"/>
    </row>
    <row r="142" spans="1:19">
      <c r="E142" s="194"/>
      <c r="F142" s="194"/>
      <c r="G142" s="194"/>
      <c r="H142" s="194"/>
      <c r="I142" s="194"/>
      <c r="J142" s="194"/>
    </row>
    <row r="143" spans="1:19">
      <c r="E143" s="194"/>
      <c r="F143" s="194"/>
      <c r="G143" s="194"/>
      <c r="H143" s="194"/>
      <c r="I143" s="194"/>
      <c r="J143" s="194"/>
    </row>
    <row r="144" spans="1:19">
      <c r="E144" s="194"/>
      <c r="F144" s="194"/>
      <c r="G144" s="194"/>
      <c r="H144" s="194"/>
      <c r="I144" s="194"/>
      <c r="J144" s="194"/>
    </row>
    <row r="145" spans="5:10">
      <c r="E145" s="194"/>
      <c r="F145" s="194"/>
      <c r="G145" s="194"/>
      <c r="H145" s="194"/>
      <c r="I145" s="194"/>
      <c r="J145" s="194"/>
    </row>
  </sheetData>
  <mergeCells count="79">
    <mergeCell ref="BB74:BC74"/>
    <mergeCell ref="BD74:BE74"/>
    <mergeCell ref="BF74:BG74"/>
    <mergeCell ref="BH74:BI74"/>
    <mergeCell ref="AF75:AG76"/>
    <mergeCell ref="AR74:AS74"/>
    <mergeCell ref="AT74:AU74"/>
    <mergeCell ref="AV74:AW74"/>
    <mergeCell ref="AX74:AY74"/>
    <mergeCell ref="AZ74:BA74"/>
    <mergeCell ref="AH74:AI74"/>
    <mergeCell ref="AJ74:AK74"/>
    <mergeCell ref="AL74:AM74"/>
    <mergeCell ref="AN74:AO74"/>
    <mergeCell ref="AP74:AQ74"/>
    <mergeCell ref="AH72:BI72"/>
    <mergeCell ref="AF73:AG73"/>
    <mergeCell ref="AH73:AK73"/>
    <mergeCell ref="AL73:AO73"/>
    <mergeCell ref="AP73:AS73"/>
    <mergeCell ref="AT73:AW73"/>
    <mergeCell ref="AX73:BA73"/>
    <mergeCell ref="BB73:BE73"/>
    <mergeCell ref="BF73:BI73"/>
    <mergeCell ref="A4:B5"/>
    <mergeCell ref="A34:B35"/>
    <mergeCell ref="O33:P33"/>
    <mergeCell ref="C32:P32"/>
    <mergeCell ref="E33:F33"/>
    <mergeCell ref="A32:B32"/>
    <mergeCell ref="A33:B33"/>
    <mergeCell ref="C33:D33"/>
    <mergeCell ref="G33:H33"/>
    <mergeCell ref="I33:J33"/>
    <mergeCell ref="K33:L33"/>
    <mergeCell ref="M33:N33"/>
    <mergeCell ref="A2:B2"/>
    <mergeCell ref="C2:P2"/>
    <mergeCell ref="A3:B3"/>
    <mergeCell ref="C3:D3"/>
    <mergeCell ref="E3:F3"/>
    <mergeCell ref="G3:H3"/>
    <mergeCell ref="I3:J3"/>
    <mergeCell ref="M3:N3"/>
    <mergeCell ref="K3:L3"/>
    <mergeCell ref="O3:P3"/>
    <mergeCell ref="C72:AD72"/>
    <mergeCell ref="E130:F130"/>
    <mergeCell ref="G130:H130"/>
    <mergeCell ref="O130:P130"/>
    <mergeCell ref="I130:J130"/>
    <mergeCell ref="M130:N130"/>
    <mergeCell ref="K130:L130"/>
    <mergeCell ref="G74:H74"/>
    <mergeCell ref="I74:J74"/>
    <mergeCell ref="K73:N73"/>
    <mergeCell ref="K74:L74"/>
    <mergeCell ref="M74:N74"/>
    <mergeCell ref="G73:J73"/>
    <mergeCell ref="O74:P74"/>
    <mergeCell ref="Q74:R74"/>
    <mergeCell ref="S73:V73"/>
    <mergeCell ref="O73:R73"/>
    <mergeCell ref="W74:X74"/>
    <mergeCell ref="Y74:Z74"/>
    <mergeCell ref="A131:B132"/>
    <mergeCell ref="A73:B73"/>
    <mergeCell ref="A75:B76"/>
    <mergeCell ref="A130:B130"/>
    <mergeCell ref="C130:D130"/>
    <mergeCell ref="C73:F73"/>
    <mergeCell ref="C74:D74"/>
    <mergeCell ref="E74:F74"/>
    <mergeCell ref="AA74:AB74"/>
    <mergeCell ref="AC74:AD74"/>
    <mergeCell ref="AA73:AD73"/>
    <mergeCell ref="W73:Z73"/>
    <mergeCell ref="S74:T74"/>
    <mergeCell ref="U74:V74"/>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51"/>
  </sheetPr>
  <dimension ref="C5:I35"/>
  <sheetViews>
    <sheetView workbookViewId="0"/>
  </sheetViews>
  <sheetFormatPr baseColWidth="10" defaultColWidth="11.42578125" defaultRowHeight="12.75"/>
  <cols>
    <col min="3" max="3" width="30" customWidth="1"/>
    <col min="4" max="5" width="15.85546875" customWidth="1"/>
    <col min="6" max="6" width="15.42578125" customWidth="1"/>
    <col min="7" max="7" width="15" hidden="1" customWidth="1"/>
  </cols>
  <sheetData>
    <row r="5" spans="3:9" ht="15.75">
      <c r="C5" s="978" t="s">
        <v>469</v>
      </c>
      <c r="D5" s="978"/>
      <c r="E5" s="978"/>
      <c r="F5" s="978"/>
      <c r="G5" s="978"/>
    </row>
    <row r="6" spans="3:9">
      <c r="C6" s="979" t="s">
        <v>470</v>
      </c>
      <c r="D6" s="979"/>
      <c r="E6" s="979"/>
      <c r="F6" s="979"/>
      <c r="G6" s="979"/>
    </row>
    <row r="7" spans="3:9" ht="8.25" hidden="1" customHeight="1">
      <c r="C7" s="977"/>
      <c r="D7" s="977"/>
      <c r="E7" s="977"/>
      <c r="F7" s="977"/>
    </row>
    <row r="9" spans="3:9" ht="45" customHeight="1">
      <c r="C9" s="59" t="s">
        <v>471</v>
      </c>
      <c r="D9" s="59" t="s">
        <v>120</v>
      </c>
      <c r="E9" s="59" t="s">
        <v>472</v>
      </c>
      <c r="F9" s="59" t="s">
        <v>473</v>
      </c>
      <c r="G9" s="59" t="s">
        <v>474</v>
      </c>
    </row>
    <row r="10" spans="3:9" ht="13.5" customHeight="1">
      <c r="C10" s="60"/>
      <c r="D10" s="70" t="s">
        <v>475</v>
      </c>
      <c r="E10" s="70" t="s">
        <v>475</v>
      </c>
      <c r="F10" s="70" t="s">
        <v>2</v>
      </c>
      <c r="G10" s="70" t="s">
        <v>2</v>
      </c>
      <c r="H10" s="62"/>
      <c r="I10" s="62"/>
    </row>
    <row r="11" spans="3:9">
      <c r="C11" s="63" t="s">
        <v>476</v>
      </c>
      <c r="D11" s="61"/>
      <c r="E11" s="61"/>
      <c r="F11" s="61"/>
      <c r="G11" s="61"/>
      <c r="H11" s="62"/>
      <c r="I11" s="62"/>
    </row>
    <row r="12" spans="3:9">
      <c r="C12" s="60" t="s">
        <v>246</v>
      </c>
      <c r="D12" s="61">
        <v>115625</v>
      </c>
      <c r="E12" s="61">
        <v>2350118</v>
      </c>
      <c r="F12" s="71">
        <f t="shared" ref="F12:F17" si="0">+D12/E12*4</f>
        <v>0.19679862883480745</v>
      </c>
      <c r="G12" s="71">
        <v>0.26205136598302631</v>
      </c>
      <c r="H12" s="62"/>
      <c r="I12" s="62"/>
    </row>
    <row r="13" spans="3:9">
      <c r="C13" s="60" t="s">
        <v>7</v>
      </c>
      <c r="D13" s="61">
        <v>36395</v>
      </c>
      <c r="E13" s="61">
        <v>1207616</v>
      </c>
      <c r="F13" s="71">
        <f t="shared" si="0"/>
        <v>0.12055156606073454</v>
      </c>
      <c r="G13" s="71">
        <v>0.16653419547020115</v>
      </c>
      <c r="H13" s="62"/>
      <c r="I13" s="62"/>
    </row>
    <row r="14" spans="3:9">
      <c r="C14" s="60" t="s">
        <v>5</v>
      </c>
      <c r="D14" s="61">
        <v>14999</v>
      </c>
      <c r="E14" s="61">
        <v>142944</v>
      </c>
      <c r="F14" s="71">
        <f t="shared" si="0"/>
        <v>0.41971681217819568</v>
      </c>
      <c r="G14" s="71">
        <v>0.16979656226377887</v>
      </c>
      <c r="H14" s="62"/>
      <c r="I14" s="62"/>
    </row>
    <row r="15" spans="3:9">
      <c r="C15" s="60" t="s">
        <v>477</v>
      </c>
      <c r="D15" s="61">
        <v>32174</v>
      </c>
      <c r="E15" s="61">
        <v>680395</v>
      </c>
      <c r="F15" s="71">
        <f t="shared" si="0"/>
        <v>0.18914895024213876</v>
      </c>
      <c r="G15" s="71">
        <v>0.16223657853818924</v>
      </c>
      <c r="H15" s="62"/>
      <c r="I15" s="62"/>
    </row>
    <row r="16" spans="3:9">
      <c r="C16" s="60" t="s">
        <v>478</v>
      </c>
      <c r="D16" s="61">
        <v>32517</v>
      </c>
      <c r="E16" s="61">
        <v>497773</v>
      </c>
      <c r="F16" s="71">
        <f t="shared" si="0"/>
        <v>0.2612998294403272</v>
      </c>
      <c r="G16" s="71">
        <v>0.15617793924285378</v>
      </c>
      <c r="H16" s="62"/>
      <c r="I16" s="62"/>
    </row>
    <row r="17" spans="3:9">
      <c r="C17" s="64" t="s">
        <v>479</v>
      </c>
      <c r="D17" s="65">
        <f>SUM(D12:D16)</f>
        <v>231710</v>
      </c>
      <c r="E17" s="65">
        <f>SUM(E12:E16)</f>
        <v>4878846</v>
      </c>
      <c r="F17" s="72">
        <f t="shared" si="0"/>
        <v>0.18997115301446285</v>
      </c>
      <c r="G17" s="72">
        <v>0.20207124723379644</v>
      </c>
      <c r="H17" s="62"/>
      <c r="I17" s="62"/>
    </row>
    <row r="18" spans="3:9" ht="6.75" customHeight="1">
      <c r="C18" s="66"/>
      <c r="D18" s="67"/>
      <c r="E18" s="67"/>
      <c r="F18" s="73"/>
      <c r="G18" s="73"/>
      <c r="H18" s="62"/>
      <c r="I18" s="62"/>
    </row>
    <row r="19" spans="3:9">
      <c r="C19" s="63" t="s">
        <v>480</v>
      </c>
      <c r="D19" s="61"/>
      <c r="E19" s="61"/>
      <c r="F19" s="70"/>
      <c r="G19" s="70"/>
      <c r="H19" s="62"/>
      <c r="I19" s="62"/>
    </row>
    <row r="20" spans="3:9">
      <c r="C20" s="60" t="s">
        <v>246</v>
      </c>
      <c r="D20" s="61">
        <v>37244</v>
      </c>
      <c r="E20" s="61">
        <v>562855</v>
      </c>
      <c r="F20" s="71">
        <f t="shared" ref="F20:F25" si="1">+D20/E20*4</f>
        <v>0.26467918025068621</v>
      </c>
      <c r="G20" s="71">
        <v>0.30879655748641593</v>
      </c>
      <c r="H20" s="62"/>
      <c r="I20" s="62"/>
    </row>
    <row r="21" spans="3:9">
      <c r="C21" s="60" t="s">
        <v>7</v>
      </c>
      <c r="D21" s="61">
        <v>37204</v>
      </c>
      <c r="E21" s="61">
        <v>783717</v>
      </c>
      <c r="F21" s="71">
        <f t="shared" si="1"/>
        <v>0.18988486915557529</v>
      </c>
      <c r="G21" s="71">
        <v>0.27295778398474824</v>
      </c>
      <c r="H21" s="62"/>
      <c r="I21" s="62"/>
    </row>
    <row r="22" spans="3:9">
      <c r="C22" s="60" t="s">
        <v>5</v>
      </c>
      <c r="D22" s="61">
        <v>2518</v>
      </c>
      <c r="E22" s="61">
        <v>310232</v>
      </c>
      <c r="F22" s="71">
        <f t="shared" si="1"/>
        <v>3.2466025426132701E-2</v>
      </c>
      <c r="G22" s="71">
        <v>0.11185438401775805</v>
      </c>
      <c r="H22" s="62"/>
      <c r="I22" s="62"/>
    </row>
    <row r="23" spans="3:9">
      <c r="C23" s="60" t="s">
        <v>477</v>
      </c>
      <c r="D23" s="61">
        <v>22042</v>
      </c>
      <c r="E23" s="61">
        <v>352571</v>
      </c>
      <c r="F23" s="71">
        <f t="shared" si="1"/>
        <v>0.25007161678073353</v>
      </c>
      <c r="G23" s="71">
        <v>0.2213841453434448</v>
      </c>
      <c r="H23" s="62"/>
      <c r="I23" s="62"/>
    </row>
    <row r="24" spans="3:9">
      <c r="C24" s="60" t="s">
        <v>481</v>
      </c>
      <c r="D24" s="61">
        <v>106978</v>
      </c>
      <c r="E24" s="61">
        <v>1467208</v>
      </c>
      <c r="F24" s="71">
        <f t="shared" si="1"/>
        <v>0.29165053625661802</v>
      </c>
      <c r="G24" s="71">
        <v>0.33533739354956343</v>
      </c>
      <c r="H24" s="62"/>
      <c r="I24" s="62"/>
    </row>
    <row r="25" spans="3:9" ht="16.5" customHeight="1">
      <c r="C25" s="64" t="s">
        <v>482</v>
      </c>
      <c r="D25" s="65">
        <f>SUM(D20:D24)</f>
        <v>205986</v>
      </c>
      <c r="E25" s="65">
        <f>SUM(E20:E24)</f>
        <v>3476583</v>
      </c>
      <c r="F25" s="72">
        <f t="shared" si="1"/>
        <v>0.23699822498125314</v>
      </c>
      <c r="G25" s="72">
        <v>0.26909158587948101</v>
      </c>
      <c r="H25" s="62"/>
      <c r="I25" s="62"/>
    </row>
    <row r="26" spans="3:9" ht="6.75" customHeight="1">
      <c r="C26" s="63"/>
      <c r="D26" s="68"/>
      <c r="E26" s="68"/>
      <c r="F26" s="74"/>
      <c r="G26" s="74"/>
      <c r="H26" s="62"/>
      <c r="I26" s="62"/>
    </row>
    <row r="27" spans="3:9" hidden="1">
      <c r="C27" s="64" t="s">
        <v>483</v>
      </c>
      <c r="D27" s="65">
        <v>-3335</v>
      </c>
      <c r="E27" s="65">
        <v>-4825</v>
      </c>
      <c r="F27" s="72">
        <f>+D27/E27</f>
        <v>0.69119170984455958</v>
      </c>
      <c r="G27" s="72">
        <v>0.10359265433905596</v>
      </c>
      <c r="H27" s="62"/>
      <c r="I27" s="62"/>
    </row>
    <row r="28" spans="3:9" ht="12" hidden="1" customHeight="1">
      <c r="C28" s="60"/>
      <c r="D28" s="61"/>
      <c r="E28" s="61"/>
      <c r="F28" s="71"/>
      <c r="G28" s="71"/>
      <c r="H28" s="62"/>
      <c r="I28" s="62"/>
    </row>
    <row r="29" spans="3:9" ht="14.25" customHeight="1">
      <c r="C29" s="59" t="s">
        <v>484</v>
      </c>
      <c r="D29" s="69">
        <f>+D17+D25+D27</f>
        <v>434361</v>
      </c>
      <c r="E29" s="69">
        <f>+E17+E25+E27</f>
        <v>8350604</v>
      </c>
      <c r="F29" s="75">
        <f>+D29/E29*4</f>
        <v>0.20806207550974756</v>
      </c>
      <c r="G29" s="75">
        <v>0.22771741544126939</v>
      </c>
      <c r="H29" s="62"/>
      <c r="I29" s="62"/>
    </row>
    <row r="30" spans="3:9" ht="17.25" customHeight="1">
      <c r="D30" s="62"/>
      <c r="E30" s="62"/>
      <c r="F30" s="62"/>
      <c r="G30" s="62"/>
      <c r="H30" s="62"/>
      <c r="I30" s="62"/>
    </row>
    <row r="31" spans="3:9">
      <c r="C31" s="79" t="s">
        <v>485</v>
      </c>
      <c r="D31" s="62"/>
      <c r="E31" s="62"/>
      <c r="F31" s="62"/>
      <c r="G31" s="62"/>
      <c r="H31" s="62"/>
      <c r="I31" s="62"/>
    </row>
    <row r="32" spans="3:9">
      <c r="D32" s="62"/>
      <c r="E32" s="62"/>
      <c r="F32" s="62"/>
      <c r="G32" s="62"/>
      <c r="H32" s="62"/>
      <c r="I32" s="62"/>
    </row>
    <row r="34" spans="4:5">
      <c r="D34" s="62"/>
    </row>
    <row r="35" spans="4:5">
      <c r="E35" s="43"/>
    </row>
  </sheetData>
  <mergeCells count="3">
    <mergeCell ref="C7:F7"/>
    <mergeCell ref="C5:G5"/>
    <mergeCell ref="C6:G6"/>
  </mergeCells>
  <phoneticPr fontId="12" type="noConversion"/>
  <printOptions horizontalCentered="1" verticalCentered="1"/>
  <pageMargins left="0.78740157480314965" right="0.78740157480314965" top="0.98425196850393704" bottom="0.98425196850393704" header="0" footer="0"/>
  <pageSetup orientation="landscape" r:id="rId1"/>
  <headerFooter alignWithMargins="0">
    <oddHeader>&amp;C&amp;"Arial"&amp;8&amp;K000000INTERNAL&amp;1#</oddHeader>
  </headerFooter>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3:O30"/>
  <sheetViews>
    <sheetView workbookViewId="0"/>
  </sheetViews>
  <sheetFormatPr baseColWidth="10" defaultColWidth="4" defaultRowHeight="10.5"/>
  <cols>
    <col min="1" max="1" width="3.42578125" style="23" customWidth="1"/>
    <col min="2" max="2" width="22.5703125" style="23" customWidth="1"/>
    <col min="3" max="3" width="14.42578125" style="23" customWidth="1"/>
    <col min="4" max="7" width="12" style="23" customWidth="1"/>
    <col min="8" max="8" width="1.28515625" style="23" customWidth="1"/>
    <col min="9" max="9" width="1.140625" style="23" customWidth="1"/>
    <col min="10" max="16384" width="4" style="23"/>
  </cols>
  <sheetData>
    <row r="3" spans="1:15" s="1" customFormat="1" ht="14.25">
      <c r="B3" s="35"/>
      <c r="C3" s="34" t="s">
        <v>486</v>
      </c>
      <c r="D3" s="986" t="s">
        <v>487</v>
      </c>
      <c r="E3" s="982"/>
      <c r="F3" s="982" t="s">
        <v>488</v>
      </c>
      <c r="G3" s="983"/>
      <c r="H3" s="2"/>
      <c r="I3" s="2"/>
      <c r="J3" s="2"/>
      <c r="L3" s="3"/>
      <c r="M3" s="3"/>
    </row>
    <row r="4" spans="1:15" s="1" customFormat="1" ht="14.25">
      <c r="B4" s="39" t="s">
        <v>489</v>
      </c>
      <c r="C4" s="40" t="s">
        <v>490</v>
      </c>
      <c r="D4" s="987" t="s">
        <v>491</v>
      </c>
      <c r="E4" s="984"/>
      <c r="F4" s="984" t="s">
        <v>492</v>
      </c>
      <c r="G4" s="985"/>
      <c r="H4" s="2"/>
      <c r="I4" s="2"/>
      <c r="J4" s="2"/>
      <c r="L4" s="3"/>
      <c r="M4" s="3"/>
    </row>
    <row r="5" spans="1:15" s="1" customFormat="1" ht="14.25">
      <c r="B5" s="41"/>
      <c r="C5" s="42" t="s">
        <v>493</v>
      </c>
      <c r="D5" s="38" t="e">
        <f>+#REF!</f>
        <v>#REF!</v>
      </c>
      <c r="E5" s="4" t="str">
        <f>+'Property, plant and equipment'!D6</f>
        <v xml:space="preserve"> June 2023</v>
      </c>
      <c r="F5" s="5" t="e">
        <f>+D5</f>
        <v>#REF!</v>
      </c>
      <c r="G5" s="6" t="str">
        <f>+E5</f>
        <v xml:space="preserve"> June 2023</v>
      </c>
      <c r="H5" s="2"/>
      <c r="I5" s="2"/>
      <c r="J5" s="2"/>
      <c r="L5" s="3"/>
      <c r="M5" s="3"/>
    </row>
    <row r="6" spans="1:15" s="1" customFormat="1" ht="6" customHeight="1">
      <c r="B6" s="7"/>
      <c r="C6" s="7"/>
      <c r="D6" s="7"/>
      <c r="E6" s="7"/>
      <c r="F6" s="7"/>
      <c r="G6" s="7"/>
      <c r="H6" s="7"/>
      <c r="I6" s="7"/>
      <c r="J6" s="2"/>
      <c r="L6" s="3"/>
      <c r="M6" s="3"/>
    </row>
    <row r="7" spans="1:15" s="8" customFormat="1" ht="18" customHeight="1">
      <c r="B7" s="9" t="s">
        <v>494</v>
      </c>
      <c r="C7" s="10" t="s">
        <v>495</v>
      </c>
      <c r="D7" s="11">
        <v>18461</v>
      </c>
      <c r="E7" s="12">
        <v>20730.5</v>
      </c>
      <c r="F7" s="13">
        <v>0.40300000000000002</v>
      </c>
      <c r="G7" s="14">
        <v>0.437</v>
      </c>
      <c r="H7" s="2"/>
      <c r="I7" s="15"/>
      <c r="J7" s="15"/>
      <c r="K7" s="15"/>
      <c r="L7" s="3"/>
      <c r="M7" s="3"/>
      <c r="N7" s="16"/>
      <c r="O7" s="16"/>
    </row>
    <row r="8" spans="1:15" s="8" customFormat="1" ht="18" customHeight="1">
      <c r="B8" s="17" t="s">
        <v>5</v>
      </c>
      <c r="C8" s="10" t="s">
        <v>496</v>
      </c>
      <c r="D8" s="11">
        <v>11603.3</v>
      </c>
      <c r="E8" s="18">
        <v>12578.8</v>
      </c>
      <c r="F8" s="13">
        <v>0.14000000000000001</v>
      </c>
      <c r="G8" s="19">
        <v>0.14299999999999999</v>
      </c>
      <c r="H8" s="2"/>
      <c r="I8" s="15"/>
      <c r="J8" s="15"/>
      <c r="L8" s="3"/>
      <c r="M8" s="3"/>
      <c r="N8" s="16"/>
      <c r="O8" s="16"/>
    </row>
    <row r="9" spans="1:15" s="8" customFormat="1" ht="18" customHeight="1">
      <c r="B9" s="17" t="s">
        <v>477</v>
      </c>
      <c r="C9" s="10" t="s">
        <v>497</v>
      </c>
      <c r="D9" s="11">
        <v>4327.6000000000004</v>
      </c>
      <c r="E9" s="18">
        <v>4599.8999999999996</v>
      </c>
      <c r="F9" s="13">
        <v>0.23300000000000001</v>
      </c>
      <c r="G9" s="19">
        <v>0.23599999999999999</v>
      </c>
      <c r="H9" s="2"/>
      <c r="I9" s="15"/>
      <c r="J9" s="15"/>
      <c r="L9" s="3"/>
      <c r="M9" s="3"/>
      <c r="N9" s="16"/>
      <c r="O9" s="16"/>
    </row>
    <row r="10" spans="1:15" s="8" customFormat="1" ht="18" customHeight="1">
      <c r="B10" s="17" t="s">
        <v>7</v>
      </c>
      <c r="C10" s="10" t="s">
        <v>496</v>
      </c>
      <c r="D10" s="11">
        <f>2533.7+12614.1</f>
        <v>15147.8</v>
      </c>
      <c r="E10" s="18">
        <f>2737.2+12358.2-18</f>
        <v>15077.400000000001</v>
      </c>
      <c r="F10" s="13">
        <v>0.23300000000000001</v>
      </c>
      <c r="G10" s="19">
        <f>0.04+17.9%</f>
        <v>0.219</v>
      </c>
      <c r="H10" s="2"/>
      <c r="I10" s="15"/>
      <c r="J10" s="15"/>
      <c r="L10" s="3"/>
      <c r="M10" s="3"/>
      <c r="N10" s="16"/>
      <c r="O10" s="16"/>
    </row>
    <row r="11" spans="1:15" s="8" customFormat="1" ht="18" customHeight="1">
      <c r="B11" s="17" t="s">
        <v>498</v>
      </c>
      <c r="C11" s="10" t="s">
        <v>497</v>
      </c>
      <c r="D11" s="11">
        <v>3902</v>
      </c>
      <c r="E11" s="20">
        <f>4545+1467</f>
        <v>6012</v>
      </c>
      <c r="F11" s="13">
        <v>1.2E-2</v>
      </c>
      <c r="G11" s="21">
        <v>1.4E-2</v>
      </c>
      <c r="H11" s="2"/>
      <c r="I11" s="15"/>
      <c r="J11" s="15"/>
      <c r="L11" s="3"/>
      <c r="M11" s="3"/>
      <c r="N11" s="16"/>
      <c r="O11" s="16"/>
    </row>
    <row r="12" spans="1:15" s="8" customFormat="1" ht="6" customHeight="1">
      <c r="A12"/>
      <c r="B12"/>
      <c r="C12"/>
      <c r="D12"/>
      <c r="E12"/>
      <c r="F12"/>
      <c r="G12"/>
      <c r="H12"/>
      <c r="I12"/>
      <c r="J12"/>
      <c r="L12" s="3"/>
      <c r="M12" s="3"/>
      <c r="N12" s="16"/>
      <c r="O12" s="16"/>
    </row>
    <row r="13" spans="1:15" s="8" customFormat="1" ht="20.25" customHeight="1">
      <c r="B13" s="980" t="s">
        <v>499</v>
      </c>
      <c r="C13" s="981"/>
      <c r="D13" s="36">
        <f>SUM(D7:D11)</f>
        <v>53441.7</v>
      </c>
      <c r="E13" s="22">
        <f>SUM(E7:E11)</f>
        <v>58998.600000000006</v>
      </c>
      <c r="F13"/>
      <c r="G13"/>
      <c r="H13" s="2"/>
      <c r="I13" s="15"/>
      <c r="J13" s="15"/>
      <c r="L13" s="3"/>
      <c r="M13" s="3"/>
    </row>
    <row r="14" spans="1:15" ht="6" customHeight="1">
      <c r="B14" s="24"/>
      <c r="C14" s="24"/>
      <c r="D14" s="24"/>
      <c r="E14" s="24"/>
      <c r="F14" s="24"/>
      <c r="G14" s="24"/>
      <c r="H14" s="2"/>
      <c r="I14" s="2"/>
      <c r="J14" s="2"/>
    </row>
    <row r="15" spans="1:15" ht="15.75" customHeight="1">
      <c r="B15" s="23" t="s">
        <v>500</v>
      </c>
      <c r="D15" s="29"/>
      <c r="E15" s="29"/>
    </row>
    <row r="16" spans="1:15" ht="12.75">
      <c r="D16" s="29"/>
      <c r="E16" s="29"/>
    </row>
    <row r="17" spans="1:10" ht="10.5" customHeight="1">
      <c r="B17" s="24"/>
      <c r="C17" s="24"/>
      <c r="D17" s="24"/>
      <c r="E17" s="24"/>
      <c r="F17" s="24"/>
      <c r="G17" s="24"/>
      <c r="H17" s="2"/>
      <c r="I17" s="2"/>
      <c r="J17" s="2"/>
    </row>
    <row r="18" spans="1:10" ht="23.25" customHeight="1">
      <c r="A18" s="25"/>
      <c r="D18" s="44">
        <f>+E13-D13</f>
        <v>5556.9000000000087</v>
      </c>
      <c r="E18" s="45">
        <f>+D18/D13</f>
        <v>0.10398059941955456</v>
      </c>
      <c r="F18" s="27"/>
      <c r="G18" s="27"/>
      <c r="H18" s="2"/>
      <c r="I18" s="2"/>
      <c r="J18" s="2"/>
    </row>
    <row r="19" spans="1:10" ht="14.25">
      <c r="B19" s="28"/>
      <c r="D19" s="26"/>
      <c r="E19" s="26"/>
      <c r="H19" s="2"/>
      <c r="I19" s="2"/>
      <c r="J19" s="2"/>
    </row>
    <row r="20" spans="1:10" ht="14.25">
      <c r="E20" s="29"/>
      <c r="H20" s="2"/>
      <c r="I20" s="2"/>
      <c r="J20" s="2"/>
    </row>
    <row r="21" spans="1:10" ht="12.75">
      <c r="D21" s="29"/>
      <c r="E21" s="29"/>
    </row>
    <row r="22" spans="1:10" ht="12.75">
      <c r="D22" s="29"/>
      <c r="E22" s="29"/>
    </row>
    <row r="23" spans="1:10" ht="12.75">
      <c r="D23" s="29"/>
      <c r="E23" s="29"/>
    </row>
    <row r="24" spans="1:10" ht="12.75">
      <c r="D24" s="29"/>
      <c r="E24" s="29"/>
    </row>
    <row r="25" spans="1:10" ht="12.75">
      <c r="D25" s="29"/>
      <c r="E25" s="29"/>
    </row>
    <row r="26" spans="1:10" ht="12.75">
      <c r="D26" s="29"/>
      <c r="E26" s="29"/>
    </row>
    <row r="27" spans="1:10" ht="12.75">
      <c r="D27" s="29"/>
      <c r="E27" s="29"/>
      <c r="F27" s="30"/>
      <c r="G27" s="30"/>
    </row>
    <row r="28" spans="1:10" ht="12.75">
      <c r="D28" s="29"/>
      <c r="E28" s="29"/>
      <c r="F28" s="29"/>
    </row>
    <row r="29" spans="1:10" ht="12.75">
      <c r="E29" s="29"/>
      <c r="F29" s="29"/>
    </row>
    <row r="30" spans="1:10">
      <c r="D30" s="31"/>
      <c r="E30" s="31"/>
    </row>
  </sheetData>
  <mergeCells count="5">
    <mergeCell ref="B13:C13"/>
    <mergeCell ref="F3:G3"/>
    <mergeCell ref="F4:G4"/>
    <mergeCell ref="D3:E3"/>
    <mergeCell ref="D4:E4"/>
  </mergeCells>
  <phoneticPr fontId="12" type="noConversion"/>
  <printOptions horizontalCentered="1" verticalCentered="1"/>
  <pageMargins left="0.75" right="0.75" top="1" bottom="1" header="0" footer="0"/>
  <pageSetup paperSize="9" orientation="landscape" horizontalDpi="4294967292" r:id="rId1"/>
  <headerFooter alignWithMargins="0">
    <oddHeader>&amp;C&amp;"Arial"&amp;8&amp;K000000INTERNAL&amp;1#</oddHeader>
  </headerFooter>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4:F27"/>
  <sheetViews>
    <sheetView workbookViewId="0"/>
  </sheetViews>
  <sheetFormatPr baseColWidth="10" defaultColWidth="11.42578125" defaultRowHeight="12.75"/>
  <cols>
    <col min="1" max="2" width="11.42578125" style="47"/>
    <col min="3" max="3" width="33" style="47" customWidth="1"/>
    <col min="4" max="6" width="16.28515625" style="47" customWidth="1"/>
    <col min="7" max="16384" width="11.42578125" style="47"/>
  </cols>
  <sheetData>
    <row r="4" spans="3:6" ht="15">
      <c r="C4" s="988" t="s">
        <v>501</v>
      </c>
      <c r="D4" s="988"/>
      <c r="E4" s="988"/>
      <c r="F4" s="988"/>
    </row>
    <row r="5" spans="3:6">
      <c r="C5" s="48"/>
      <c r="D5" s="48"/>
      <c r="E5" s="48"/>
    </row>
    <row r="6" spans="3:6" ht="25.5" customHeight="1">
      <c r="C6" s="37" t="s">
        <v>502</v>
      </c>
      <c r="D6" s="46" t="e">
        <f>+#REF!</f>
        <v>#REF!</v>
      </c>
      <c r="E6" s="32" t="e">
        <f>+#REF!</f>
        <v>#REF!</v>
      </c>
      <c r="F6" s="32" t="s">
        <v>503</v>
      </c>
    </row>
    <row r="7" spans="3:6" ht="6.75" customHeight="1">
      <c r="C7" s="49"/>
      <c r="D7" s="50"/>
      <c r="E7" s="50"/>
      <c r="F7" s="50"/>
    </row>
    <row r="8" spans="3:6" ht="14.25">
      <c r="C8" s="51" t="s">
        <v>504</v>
      </c>
      <c r="D8" s="55">
        <v>-224930</v>
      </c>
      <c r="E8" s="56">
        <v>-352977</v>
      </c>
      <c r="F8" s="56">
        <f>+E8-D8</f>
        <v>-128047</v>
      </c>
    </row>
    <row r="9" spans="3:6" ht="14.25">
      <c r="C9" s="51" t="s">
        <v>505</v>
      </c>
      <c r="D9" s="55">
        <v>-50747</v>
      </c>
      <c r="E9" s="56">
        <v>-97997</v>
      </c>
      <c r="F9" s="56">
        <f>+E9-D9</f>
        <v>-47250</v>
      </c>
    </row>
    <row r="10" spans="3:6" ht="6" customHeight="1">
      <c r="C10" s="52"/>
      <c r="D10" s="53"/>
      <c r="E10" s="53"/>
      <c r="F10" s="53"/>
    </row>
    <row r="11" spans="3:6" ht="15.75" customHeight="1">
      <c r="C11" s="54" t="s">
        <v>53</v>
      </c>
      <c r="D11" s="57">
        <f>SUM(D8:D10)</f>
        <v>-275677</v>
      </c>
      <c r="E11" s="58">
        <f>SUM(E8:E9)</f>
        <v>-450974</v>
      </c>
      <c r="F11" s="58">
        <f>SUM(F8:F9)</f>
        <v>-175297</v>
      </c>
    </row>
    <row r="13" spans="3:6">
      <c r="D13" s="76">
        <f>+D11-'Income Statement'!C30</f>
        <v>-275319.35600000003</v>
      </c>
      <c r="E13" s="76">
        <f>+E11-'Income Statement'!D30</f>
        <v>-450613.179</v>
      </c>
    </row>
    <row r="26" spans="3:4">
      <c r="C26" s="47">
        <v>213074908</v>
      </c>
      <c r="D26" s="47">
        <v>151017830</v>
      </c>
    </row>
    <row r="27" spans="3:4">
      <c r="C27" s="47">
        <v>60101797</v>
      </c>
      <c r="D27" s="47">
        <v>44687778</v>
      </c>
    </row>
  </sheetData>
  <mergeCells count="1">
    <mergeCell ref="C4:F4"/>
  </mergeCells>
  <phoneticPr fontId="12" type="noConversion"/>
  <printOptions horizontalCentered="1" verticalCentered="1"/>
  <pageMargins left="0.2" right="0.2" top="0.3" bottom="0.35" header="0" footer="0"/>
  <pageSetup paperSize="9" orientation="landscape" r:id="rId1"/>
  <headerFooter alignWithMargins="0">
    <oddHeader>&amp;C&amp;"Arial"&amp;8&amp;K000000INTERNAL&amp;1#</oddHead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8"/>
  <sheetViews>
    <sheetView showGridLines="0" tabSelected="1" workbookViewId="0">
      <selection activeCell="G32" sqref="G32"/>
    </sheetView>
  </sheetViews>
  <sheetFormatPr baseColWidth="10" defaultColWidth="4" defaultRowHeight="12.75"/>
  <cols>
    <col min="1" max="1" width="3.42578125" style="134" customWidth="1"/>
    <col min="2" max="2" width="40.42578125" style="134" customWidth="1"/>
    <col min="3" max="3" width="15.42578125" style="134" customWidth="1"/>
    <col min="4" max="4" width="16.5703125" style="134" customWidth="1"/>
    <col min="5" max="5" width="14.5703125" style="134" customWidth="1"/>
    <col min="6" max="6" width="7.42578125" style="134" customWidth="1"/>
    <col min="7" max="7" width="11.7109375" style="134" customWidth="1"/>
    <col min="8" max="8" width="9.85546875" style="134" customWidth="1"/>
    <col min="9" max="9" width="7.28515625" style="134" customWidth="1"/>
    <col min="10" max="10" width="1.85546875" style="134" customWidth="1"/>
    <col min="11" max="11" width="16.42578125" style="134" customWidth="1"/>
    <col min="12" max="12" width="14.5703125" style="134" customWidth="1"/>
    <col min="13" max="13" width="7.42578125" style="134" customWidth="1"/>
    <col min="14" max="14" width="10.140625" style="134" customWidth="1"/>
    <col min="15" max="15" width="10.42578125" style="134" customWidth="1"/>
    <col min="16" max="16" width="10.140625" style="134" customWidth="1"/>
    <col min="17" max="17" width="1.7109375" style="134" customWidth="1"/>
    <col min="18" max="19" width="14.5703125" style="134" bestFit="1" customWidth="1"/>
    <col min="20" max="20" width="1.7109375" style="134" customWidth="1"/>
    <col min="21" max="21" width="14.5703125" style="134" customWidth="1"/>
    <col min="22" max="22" width="13.5703125" style="134" customWidth="1"/>
    <col min="23" max="23" width="8.42578125" style="134" customWidth="1"/>
    <col min="24" max="24" width="11" style="134" customWidth="1"/>
    <col min="25" max="25" width="11.85546875" style="134" customWidth="1"/>
    <col min="26" max="26" width="8.7109375" style="134" customWidth="1"/>
    <col min="27" max="27" width="7.85546875" style="134" customWidth="1"/>
    <col min="28" max="28" width="8.140625" style="134" customWidth="1"/>
    <col min="29" max="16384" width="4" style="134"/>
  </cols>
  <sheetData>
    <row r="1" spans="1:29">
      <c r="T1" s="132"/>
    </row>
    <row r="2" spans="1:29">
      <c r="B2" s="319"/>
      <c r="C2" s="319"/>
      <c r="D2" s="319"/>
      <c r="E2" s="319"/>
      <c r="F2" s="319"/>
      <c r="G2" s="319"/>
      <c r="H2" s="319"/>
      <c r="I2" s="319"/>
      <c r="K2" s="319"/>
      <c r="L2" s="319"/>
      <c r="M2" s="319"/>
      <c r="N2" s="319"/>
      <c r="O2" s="319"/>
      <c r="P2" s="319"/>
      <c r="R2" s="319"/>
      <c r="S2" s="319"/>
      <c r="T2" s="132"/>
    </row>
    <row r="3" spans="1:29" ht="15" customHeight="1">
      <c r="A3" s="132"/>
      <c r="B3" s="827" t="s">
        <v>21</v>
      </c>
      <c r="C3" s="819" t="s">
        <v>22</v>
      </c>
      <c r="D3" s="833" t="s">
        <v>23</v>
      </c>
      <c r="E3" s="833"/>
      <c r="F3" s="833"/>
      <c r="G3" s="833"/>
      <c r="H3" s="833"/>
      <c r="I3" s="831"/>
      <c r="J3" s="673"/>
      <c r="K3" s="834" t="s">
        <v>24</v>
      </c>
      <c r="L3" s="835"/>
      <c r="M3" s="835"/>
      <c r="N3" s="835"/>
      <c r="O3" s="835"/>
      <c r="P3" s="836"/>
      <c r="Q3" s="132"/>
      <c r="R3" s="830" t="s">
        <v>25</v>
      </c>
      <c r="S3" s="831"/>
      <c r="T3" s="120"/>
      <c r="W3" s="122"/>
      <c r="X3" s="122"/>
      <c r="Y3" s="122"/>
    </row>
    <row r="4" spans="1:29" ht="15" customHeight="1">
      <c r="A4" s="132"/>
      <c r="B4" s="827"/>
      <c r="C4" s="819"/>
      <c r="D4" s="832" t="s">
        <v>11</v>
      </c>
      <c r="E4" s="832"/>
      <c r="F4" s="832"/>
      <c r="G4" s="832" t="s">
        <v>12</v>
      </c>
      <c r="H4" s="832"/>
      <c r="I4" s="832"/>
      <c r="J4" s="124"/>
      <c r="K4" s="832" t="s">
        <v>11</v>
      </c>
      <c r="L4" s="832"/>
      <c r="M4" s="832"/>
      <c r="N4" s="832" t="s">
        <v>12</v>
      </c>
      <c r="O4" s="832"/>
      <c r="P4" s="832"/>
      <c r="Q4" s="124"/>
      <c r="R4" s="829"/>
      <c r="S4" s="829"/>
      <c r="T4" s="120"/>
      <c r="W4" s="122"/>
      <c r="X4" s="122"/>
      <c r="Y4" s="122"/>
    </row>
    <row r="5" spans="1:29" s="801" customFormat="1">
      <c r="A5" s="133"/>
      <c r="B5" s="828"/>
      <c r="C5" s="820"/>
      <c r="D5" s="293" t="s">
        <v>509</v>
      </c>
      <c r="E5" s="294" t="s">
        <v>510</v>
      </c>
      <c r="F5" s="294" t="s">
        <v>2</v>
      </c>
      <c r="G5" s="293" t="s">
        <v>506</v>
      </c>
      <c r="H5" s="294" t="s">
        <v>113</v>
      </c>
      <c r="I5" s="294" t="s">
        <v>2</v>
      </c>
      <c r="J5" s="125"/>
      <c r="K5" s="293" t="s">
        <v>509</v>
      </c>
      <c r="L5" s="294" t="s">
        <v>510</v>
      </c>
      <c r="M5" s="294" t="s">
        <v>2</v>
      </c>
      <c r="N5" s="293" t="s">
        <v>506</v>
      </c>
      <c r="O5" s="294" t="s">
        <v>113</v>
      </c>
      <c r="P5" s="294" t="s">
        <v>2</v>
      </c>
      <c r="Q5" s="125"/>
      <c r="R5" s="293" t="s">
        <v>509</v>
      </c>
      <c r="S5" s="294" t="s">
        <v>510</v>
      </c>
      <c r="T5" s="126"/>
      <c r="U5" s="134"/>
      <c r="V5" s="134"/>
      <c r="W5" s="800"/>
      <c r="X5" s="800"/>
      <c r="Y5" s="800"/>
    </row>
    <row r="6" spans="1:29" s="801" customFormat="1" ht="9" customHeight="1">
      <c r="A6" s="133"/>
      <c r="B6" s="125"/>
      <c r="C6" s="125"/>
      <c r="D6" s="309"/>
      <c r="E6" s="125"/>
      <c r="F6" s="125"/>
      <c r="G6" s="125"/>
      <c r="H6" s="125"/>
      <c r="I6" s="125"/>
      <c r="J6" s="125"/>
      <c r="K6" s="309"/>
      <c r="L6" s="125"/>
      <c r="M6" s="125"/>
      <c r="N6" s="125"/>
      <c r="O6" s="125"/>
      <c r="P6" s="125"/>
      <c r="Q6" s="125"/>
      <c r="R6" s="307"/>
      <c r="S6" s="126"/>
      <c r="T6" s="126"/>
      <c r="U6" s="134"/>
      <c r="V6" s="134"/>
      <c r="W6" s="800"/>
      <c r="X6" s="800"/>
      <c r="Y6" s="800"/>
    </row>
    <row r="7" spans="1:29">
      <c r="A7" s="132"/>
      <c r="B7" s="120" t="s">
        <v>26</v>
      </c>
      <c r="C7" s="120" t="s">
        <v>27</v>
      </c>
      <c r="D7" s="310">
        <v>1.51718</v>
      </c>
      <c r="E7" s="289">
        <v>2.7376317270000001</v>
      </c>
      <c r="F7" s="195">
        <v>-0.44580566296162016</v>
      </c>
      <c r="G7" s="310">
        <v>0.70588548000000007</v>
      </c>
      <c r="H7" s="289">
        <v>0.40524909000000003</v>
      </c>
      <c r="I7" s="195">
        <v>0.74185580527768735</v>
      </c>
      <c r="J7" s="123"/>
      <c r="K7" s="310">
        <v>1.51623</v>
      </c>
      <c r="L7" s="289">
        <v>2.7366317269999998</v>
      </c>
      <c r="M7" s="195">
        <v>-0.44595029537929487</v>
      </c>
      <c r="N7" s="310">
        <v>0.70493547999999995</v>
      </c>
      <c r="O7" s="289">
        <v>0.40424909000000003</v>
      </c>
      <c r="P7" s="195">
        <v>0.74381463666374592</v>
      </c>
      <c r="Q7" s="123"/>
      <c r="R7" s="308">
        <v>1.9744150334452513E-2</v>
      </c>
      <c r="S7" s="241">
        <v>3.5040789061400034E-2</v>
      </c>
      <c r="T7" s="131"/>
      <c r="W7" s="122"/>
      <c r="X7" s="802"/>
      <c r="Y7" s="802"/>
      <c r="Z7" s="803"/>
    </row>
    <row r="8" spans="1:29">
      <c r="A8" s="132"/>
      <c r="B8" s="120" t="s">
        <v>28</v>
      </c>
      <c r="C8" s="120" t="s">
        <v>29</v>
      </c>
      <c r="D8" s="310">
        <v>24.977661811435272</v>
      </c>
      <c r="E8" s="289">
        <v>17.255038681241679</v>
      </c>
      <c r="F8" s="195">
        <v>0.44755756697254023</v>
      </c>
      <c r="G8" s="310">
        <v>12.800956028017957</v>
      </c>
      <c r="H8" s="289">
        <v>8.8016932363714204</v>
      </c>
      <c r="I8" s="195">
        <v>0.4543742532539421</v>
      </c>
      <c r="J8" s="123"/>
      <c r="K8" s="310">
        <v>8.9157639661504096</v>
      </c>
      <c r="L8" s="289">
        <v>8.2742666829982774</v>
      </c>
      <c r="M8" s="195">
        <v>7.7529200801596421E-2</v>
      </c>
      <c r="N8" s="310">
        <v>5.1472026914611275</v>
      </c>
      <c r="O8" s="289">
        <v>4.4362810135515538</v>
      </c>
      <c r="P8" s="195">
        <v>0.16025172340027916</v>
      </c>
      <c r="Q8" s="123"/>
      <c r="R8" s="308">
        <v>8.844229896237088E-2</v>
      </c>
      <c r="S8" s="241">
        <v>6.5561746378787145E-2</v>
      </c>
      <c r="T8" s="131"/>
      <c r="U8" s="121"/>
      <c r="W8" s="122"/>
      <c r="X8" s="802"/>
      <c r="Y8" s="802"/>
      <c r="Z8" s="803"/>
    </row>
    <row r="9" spans="1:29">
      <c r="A9" s="132"/>
      <c r="B9" s="120" t="s">
        <v>30</v>
      </c>
      <c r="C9" s="120" t="s">
        <v>31</v>
      </c>
      <c r="D9" s="310">
        <v>10.354520621025999</v>
      </c>
      <c r="E9" s="289">
        <v>10.693334934404</v>
      </c>
      <c r="F9" s="195">
        <v>-3.1684625559414759E-2</v>
      </c>
      <c r="G9" s="310">
        <v>5.5255206210260006</v>
      </c>
      <c r="H9" s="289">
        <v>5.5259685002719996</v>
      </c>
      <c r="I9" s="195">
        <v>-8.1049909346542215E-5</v>
      </c>
      <c r="J9" s="123"/>
      <c r="K9" s="310">
        <v>7.5378509136299998</v>
      </c>
      <c r="L9" s="289">
        <v>8.4584981944900015</v>
      </c>
      <c r="M9" s="195">
        <v>-0.10884287726865338</v>
      </c>
      <c r="N9" s="310">
        <v>4.0448509136299995</v>
      </c>
      <c r="O9" s="289">
        <v>4.3385711589400007</v>
      </c>
      <c r="P9" s="195">
        <v>-6.7699764403947871E-2</v>
      </c>
      <c r="Q9" s="123"/>
      <c r="R9" s="308">
        <v>0.2537034976463145</v>
      </c>
      <c r="S9" s="241">
        <v>0.27578823368505395</v>
      </c>
      <c r="T9" s="131"/>
      <c r="U9" s="121"/>
      <c r="W9" s="122"/>
      <c r="X9" s="802"/>
      <c r="Y9" s="802"/>
      <c r="Z9" s="803"/>
    </row>
    <row r="10" spans="1:29">
      <c r="A10" s="132"/>
      <c r="B10" s="120" t="s">
        <v>32</v>
      </c>
      <c r="C10" s="120" t="s">
        <v>33</v>
      </c>
      <c r="D10" s="310">
        <v>4.3466775617236459</v>
      </c>
      <c r="E10" s="289">
        <v>5.9237708341266417</v>
      </c>
      <c r="F10" s="195">
        <v>-0.26623131052224625</v>
      </c>
      <c r="G10" s="310">
        <v>1.0620930058500671</v>
      </c>
      <c r="H10" s="289">
        <v>2.8515937611133806</v>
      </c>
      <c r="I10" s="195">
        <v>-0.6275440701499565</v>
      </c>
      <c r="J10" s="123"/>
      <c r="K10" s="310">
        <v>3.3739100000000097</v>
      </c>
      <c r="L10" s="289">
        <v>4.9714790000000004</v>
      </c>
      <c r="M10" s="195">
        <v>-0.32134682656810787</v>
      </c>
      <c r="N10" s="310">
        <v>0.80975000000000985</v>
      </c>
      <c r="O10" s="289">
        <v>2.6057589999999999</v>
      </c>
      <c r="P10" s="195">
        <v>-0.68924601239024419</v>
      </c>
      <c r="Q10" s="123"/>
      <c r="R10" s="308">
        <v>0.21710075551201427</v>
      </c>
      <c r="S10" s="241">
        <v>0.20408193633912936</v>
      </c>
      <c r="T10" s="131"/>
      <c r="U10" s="121"/>
      <c r="W10" s="122"/>
      <c r="X10" s="802"/>
      <c r="Y10" s="802"/>
      <c r="Z10" s="803"/>
    </row>
    <row r="11" spans="1:29">
      <c r="A11" s="132"/>
      <c r="B11" s="295" t="s">
        <v>34</v>
      </c>
      <c r="C11" s="317" t="s">
        <v>35</v>
      </c>
      <c r="D11" s="316">
        <v>1.5678357593186725</v>
      </c>
      <c r="E11" s="315">
        <v>1.3870520049729993</v>
      </c>
      <c r="F11" s="296">
        <v>0.13033668074268956</v>
      </c>
      <c r="G11" s="316">
        <v>0.76241730302334498</v>
      </c>
      <c r="H11" s="315">
        <v>0.77081383670478376</v>
      </c>
      <c r="I11" s="296">
        <v>-1.0893075969333643E-2</v>
      </c>
      <c r="J11" s="123"/>
      <c r="K11" s="316">
        <v>1.0767714590435549</v>
      </c>
      <c r="L11" s="315">
        <v>0.997248233720333</v>
      </c>
      <c r="M11" s="296">
        <v>7.9742658481883222E-2</v>
      </c>
      <c r="N11" s="316">
        <v>0.42762733118996321</v>
      </c>
      <c r="O11" s="315">
        <v>0.44659823372033303</v>
      </c>
      <c r="P11" s="296">
        <v>-4.2478677921170882E-2</v>
      </c>
      <c r="Q11" s="123"/>
      <c r="R11" s="538">
        <v>7.7789787024293733E-2</v>
      </c>
      <c r="S11" s="539">
        <v>7.6554548024980226E-2</v>
      </c>
      <c r="T11" s="131"/>
      <c r="U11" s="121"/>
      <c r="W11" s="122"/>
      <c r="X11" s="122"/>
      <c r="Y11" s="122"/>
      <c r="Z11" s="803"/>
    </row>
    <row r="12" spans="1:29">
      <c r="A12" s="132"/>
      <c r="B12" s="295"/>
      <c r="C12" s="295"/>
      <c r="D12" s="314"/>
      <c r="E12" s="315"/>
      <c r="F12" s="296"/>
      <c r="G12" s="314"/>
      <c r="H12" s="315"/>
      <c r="I12" s="296"/>
      <c r="J12" s="123"/>
      <c r="K12" s="123"/>
      <c r="L12" s="123"/>
      <c r="M12" s="123"/>
      <c r="N12" s="123"/>
      <c r="O12" s="123"/>
      <c r="P12" s="123"/>
      <c r="Q12" s="123"/>
      <c r="R12" s="212"/>
      <c r="S12" s="130"/>
      <c r="T12" s="131"/>
      <c r="U12" s="121"/>
      <c r="W12" s="122"/>
      <c r="X12" s="122"/>
      <c r="Y12" s="122"/>
      <c r="Z12" s="803"/>
    </row>
    <row r="13" spans="1:29" s="804" customFormat="1">
      <c r="A13" s="135"/>
      <c r="B13" s="336" t="s">
        <v>36</v>
      </c>
      <c r="C13" s="297"/>
      <c r="D13" s="312">
        <v>38.417198191779946</v>
      </c>
      <c r="E13" s="313">
        <v>32.073057347618679</v>
      </c>
      <c r="F13" s="300">
        <v>0.19780280923646654</v>
      </c>
      <c r="G13" s="312">
        <v>19.794779432067301</v>
      </c>
      <c r="H13" s="313">
        <v>15.503724663348203</v>
      </c>
      <c r="I13" s="300">
        <v>0.27677573369600839</v>
      </c>
      <c r="J13" s="123"/>
      <c r="K13" s="312">
        <v>19.046616338823966</v>
      </c>
      <c r="L13" s="313">
        <v>20.466644838208612</v>
      </c>
      <c r="M13" s="300">
        <v>-6.9382573969018813E-2</v>
      </c>
      <c r="N13" s="312">
        <v>10.32461641628109</v>
      </c>
      <c r="O13" s="313">
        <v>9.6256994962118885</v>
      </c>
      <c r="P13" s="300">
        <v>7.2609468054166237E-2</v>
      </c>
      <c r="Q13" s="123"/>
      <c r="R13" s="132"/>
      <c r="S13" s="132"/>
      <c r="T13" s="136"/>
      <c r="U13" s="137"/>
      <c r="W13" s="147"/>
      <c r="X13" s="147"/>
      <c r="Y13" s="147"/>
      <c r="Z13" s="805"/>
    </row>
    <row r="14" spans="1:29" s="804" customFormat="1">
      <c r="A14" s="135"/>
      <c r="B14" s="336" t="s">
        <v>37</v>
      </c>
      <c r="C14" s="297"/>
      <c r="D14" s="312">
        <v>42.763875753503584</v>
      </c>
      <c r="E14" s="313">
        <v>37.996828181745322</v>
      </c>
      <c r="F14" s="300">
        <v>0.12545909224203289</v>
      </c>
      <c r="G14" s="312">
        <v>20.856872437917367</v>
      </c>
      <c r="H14" s="313">
        <v>18.355318424461583</v>
      </c>
      <c r="I14" s="300">
        <v>0.13628496959889502</v>
      </c>
      <c r="J14" s="123"/>
      <c r="K14" s="312">
        <v>22.420526338823976</v>
      </c>
      <c r="L14" s="313">
        <v>25.438123838208611</v>
      </c>
      <c r="M14" s="300">
        <v>-0.11862500232238582</v>
      </c>
      <c r="N14" s="312">
        <v>11.1343664162811</v>
      </c>
      <c r="O14" s="313">
        <v>12.231458496211889</v>
      </c>
      <c r="P14" s="300">
        <v>-8.9694297721777061E-2</v>
      </c>
      <c r="Q14" s="123"/>
      <c r="R14" s="132"/>
      <c r="S14" s="132"/>
      <c r="T14" s="136"/>
      <c r="U14" s="137"/>
      <c r="W14" s="147"/>
      <c r="X14" s="147"/>
      <c r="Y14" s="147"/>
      <c r="Z14" s="805"/>
    </row>
    <row r="15" spans="1:29" ht="13.5" customHeight="1">
      <c r="A15" s="122"/>
      <c r="B15" s="127"/>
      <c r="C15" s="127"/>
      <c r="D15" s="128"/>
      <c r="E15" s="128"/>
      <c r="F15" s="127"/>
      <c r="G15" s="127"/>
      <c r="H15" s="127"/>
      <c r="I15" s="127"/>
      <c r="J15" s="127"/>
      <c r="K15" s="127"/>
      <c r="L15" s="127"/>
      <c r="M15" s="127"/>
      <c r="N15" s="127"/>
      <c r="O15" s="127"/>
      <c r="P15" s="127"/>
      <c r="Q15" s="127"/>
      <c r="R15" s="127"/>
      <c r="S15" s="127"/>
      <c r="T15" s="123"/>
      <c r="U15" s="122"/>
      <c r="V15" s="122"/>
      <c r="W15" s="122"/>
      <c r="X15" s="122"/>
      <c r="Z15" s="122"/>
      <c r="AA15" s="122"/>
      <c r="AB15" s="122"/>
      <c r="AC15" s="803"/>
    </row>
    <row r="16" spans="1:29">
      <c r="B16" s="837" t="s">
        <v>38</v>
      </c>
      <c r="C16" s="837"/>
      <c r="D16" s="837"/>
      <c r="E16" s="837"/>
      <c r="F16" s="837"/>
      <c r="G16" s="837"/>
      <c r="H16" s="837"/>
      <c r="I16" s="837"/>
      <c r="J16" s="837"/>
      <c r="K16" s="837"/>
      <c r="L16" s="837"/>
      <c r="M16" s="837"/>
      <c r="N16" s="837"/>
      <c r="O16" s="837"/>
      <c r="P16" s="837"/>
      <c r="Q16" s="837"/>
      <c r="R16" s="837"/>
      <c r="S16" s="837"/>
      <c r="T16" s="685"/>
      <c r="U16" s="685"/>
      <c r="V16" s="806"/>
      <c r="W16" s="122"/>
      <c r="X16" s="122"/>
    </row>
    <row r="17" spans="1:29">
      <c r="A17" s="122"/>
      <c r="B17" s="838" t="s">
        <v>39</v>
      </c>
      <c r="C17" s="838"/>
      <c r="D17" s="838"/>
      <c r="E17" s="838"/>
      <c r="F17" s="838"/>
      <c r="G17" s="838"/>
      <c r="H17" s="838"/>
      <c r="I17" s="838"/>
      <c r="J17" s="838"/>
      <c r="K17" s="838"/>
      <c r="L17" s="838"/>
      <c r="M17" s="838"/>
      <c r="N17" s="838"/>
      <c r="O17" s="838"/>
      <c r="P17" s="838"/>
      <c r="Q17" s="838"/>
      <c r="R17" s="838"/>
      <c r="S17" s="838"/>
      <c r="T17" s="132"/>
      <c r="U17" s="120"/>
      <c r="V17" s="122"/>
      <c r="W17" s="122"/>
      <c r="X17" s="122"/>
      <c r="Z17" s="122"/>
      <c r="AA17" s="122"/>
      <c r="AB17" s="122"/>
      <c r="AC17" s="803"/>
    </row>
    <row r="18" spans="1:29">
      <c r="B18" s="826" t="s">
        <v>40</v>
      </c>
      <c r="C18" s="826"/>
      <c r="D18" s="826"/>
      <c r="E18" s="826"/>
      <c r="F18" s="826"/>
      <c r="G18" s="826"/>
      <c r="H18" s="826"/>
      <c r="I18" s="826"/>
      <c r="J18" s="826"/>
      <c r="K18" s="826"/>
      <c r="L18" s="826"/>
      <c r="M18" s="826"/>
      <c r="N18" s="826"/>
      <c r="O18" s="826"/>
      <c r="P18" s="826"/>
      <c r="Q18" s="826"/>
      <c r="R18" s="826"/>
      <c r="S18" s="807"/>
      <c r="T18" s="686"/>
      <c r="U18" s="686"/>
      <c r="V18" s="807"/>
      <c r="W18" s="122"/>
      <c r="X18" s="122"/>
    </row>
    <row r="19" spans="1:29">
      <c r="B19" s="120"/>
      <c r="C19" s="120"/>
      <c r="D19" s="120"/>
      <c r="E19" s="120"/>
      <c r="F19" s="129"/>
      <c r="G19" s="129"/>
      <c r="H19" s="129"/>
      <c r="I19" s="129"/>
      <c r="J19" s="129"/>
      <c r="K19" s="129"/>
      <c r="L19" s="129"/>
      <c r="M19" s="129"/>
      <c r="N19" s="129"/>
      <c r="O19" s="129"/>
      <c r="P19" s="129"/>
      <c r="Q19" s="129"/>
      <c r="R19" s="129"/>
      <c r="S19" s="129"/>
      <c r="T19" s="129"/>
      <c r="U19" s="132"/>
    </row>
    <row r="20" spans="1:29">
      <c r="B20" s="808"/>
      <c r="C20" s="808"/>
      <c r="D20" s="808"/>
      <c r="E20" s="808"/>
      <c r="F20" s="808"/>
      <c r="G20" s="808"/>
      <c r="H20" s="808"/>
      <c r="I20" s="808"/>
      <c r="J20" s="808"/>
      <c r="K20" s="808"/>
      <c r="L20" s="808"/>
      <c r="M20" s="808"/>
      <c r="N20" s="808"/>
      <c r="O20" s="808"/>
      <c r="P20" s="808"/>
      <c r="Q20" s="808"/>
      <c r="R20" s="808"/>
      <c r="S20" s="808"/>
      <c r="T20" s="808"/>
      <c r="U20" s="808"/>
      <c r="V20" s="808"/>
    </row>
    <row r="21" spans="1:29" ht="14.25" customHeight="1">
      <c r="B21" s="809"/>
      <c r="D21" s="810"/>
      <c r="E21" s="810"/>
      <c r="F21" s="810"/>
      <c r="G21" s="810"/>
      <c r="H21" s="810"/>
      <c r="I21" s="810"/>
      <c r="J21" s="810"/>
      <c r="K21" s="810"/>
      <c r="L21" s="810"/>
      <c r="M21" s="810"/>
      <c r="N21" s="810"/>
      <c r="O21" s="810"/>
      <c r="P21" s="810"/>
      <c r="Q21" s="810"/>
      <c r="R21" s="810"/>
      <c r="S21" s="810"/>
      <c r="T21" s="811"/>
    </row>
    <row r="22" spans="1:29" ht="14.25" customHeight="1">
      <c r="B22" s="809"/>
      <c r="E22" s="810"/>
    </row>
    <row r="23" spans="1:29" ht="15" customHeight="1">
      <c r="B23" s="809"/>
      <c r="D23" s="812"/>
      <c r="E23" s="812"/>
    </row>
    <row r="24" spans="1:29" ht="14.25" customHeight="1">
      <c r="D24" s="812"/>
      <c r="E24" s="812"/>
      <c r="F24" s="813"/>
      <c r="G24" s="813"/>
      <c r="H24" s="813"/>
      <c r="I24" s="813"/>
      <c r="J24" s="813"/>
      <c r="K24" s="813"/>
      <c r="L24" s="813"/>
      <c r="M24" s="813"/>
      <c r="N24" s="813"/>
      <c r="O24" s="813"/>
      <c r="P24" s="813"/>
      <c r="Q24" s="813"/>
      <c r="R24" s="813"/>
      <c r="S24" s="813"/>
      <c r="U24" s="122"/>
      <c r="V24" s="122"/>
      <c r="W24" s="122"/>
      <c r="X24" s="122"/>
    </row>
    <row r="25" spans="1:29" ht="23.25" customHeight="1">
      <c r="A25" s="814"/>
      <c r="D25" s="811"/>
      <c r="E25" s="815"/>
      <c r="U25" s="122"/>
      <c r="V25" s="122"/>
      <c r="W25" s="122"/>
      <c r="X25" s="122"/>
    </row>
    <row r="26" spans="1:29">
      <c r="D26" s="816"/>
      <c r="E26" s="816"/>
      <c r="F26" s="816"/>
      <c r="G26" s="816"/>
      <c r="H26" s="816"/>
      <c r="I26" s="816"/>
      <c r="J26" s="816"/>
      <c r="K26" s="816"/>
      <c r="L26" s="816"/>
      <c r="M26" s="816"/>
      <c r="N26" s="816"/>
      <c r="O26" s="816"/>
      <c r="P26" s="816"/>
      <c r="Q26" s="816"/>
      <c r="R26" s="816"/>
      <c r="S26" s="816"/>
      <c r="T26" s="817"/>
      <c r="U26" s="122"/>
      <c r="V26" s="122"/>
      <c r="W26" s="122"/>
      <c r="X26" s="122"/>
    </row>
    <row r="27" spans="1:29">
      <c r="B27" s="818"/>
      <c r="D27" s="816"/>
      <c r="E27" s="816"/>
      <c r="T27" s="817"/>
      <c r="U27" s="122"/>
      <c r="V27" s="122"/>
      <c r="W27" s="122"/>
      <c r="X27" s="122"/>
    </row>
    <row r="28" spans="1:29">
      <c r="E28" s="812"/>
    </row>
    <row r="29" spans="1:29">
      <c r="D29" s="812"/>
      <c r="E29" s="812"/>
    </row>
    <row r="30" spans="1:29">
      <c r="D30" s="812"/>
      <c r="E30" s="812"/>
    </row>
    <row r="31" spans="1:29">
      <c r="D31" s="812"/>
      <c r="E31" s="812"/>
    </row>
    <row r="32" spans="1:29">
      <c r="D32" s="812"/>
      <c r="E32" s="812"/>
    </row>
    <row r="33" spans="4:20">
      <c r="D33" s="812"/>
      <c r="E33" s="812"/>
    </row>
    <row r="34" spans="4:20">
      <c r="D34" s="812"/>
      <c r="E34" s="812"/>
    </row>
    <row r="35" spans="4:20">
      <c r="D35" s="812"/>
      <c r="E35" s="812"/>
      <c r="F35" s="811"/>
      <c r="G35" s="811"/>
      <c r="H35" s="811"/>
      <c r="I35" s="811"/>
      <c r="J35" s="811"/>
      <c r="K35" s="811"/>
      <c r="L35" s="811"/>
      <c r="M35" s="811"/>
      <c r="N35" s="811"/>
      <c r="O35" s="811"/>
      <c r="P35" s="811"/>
      <c r="Q35" s="811"/>
      <c r="R35" s="811"/>
      <c r="S35" s="811"/>
      <c r="T35" s="811"/>
    </row>
    <row r="36" spans="4:20">
      <c r="D36" s="812"/>
      <c r="E36" s="812"/>
      <c r="F36" s="812"/>
      <c r="G36" s="812"/>
      <c r="H36" s="812"/>
      <c r="I36" s="812"/>
      <c r="J36" s="812"/>
      <c r="K36" s="812"/>
      <c r="L36" s="812"/>
      <c r="M36" s="812"/>
      <c r="N36" s="812"/>
      <c r="O36" s="812"/>
      <c r="P36" s="812"/>
      <c r="Q36" s="812"/>
      <c r="R36" s="812"/>
      <c r="S36" s="812"/>
    </row>
    <row r="37" spans="4:20">
      <c r="E37" s="812"/>
      <c r="F37" s="812"/>
      <c r="G37" s="812"/>
      <c r="H37" s="812"/>
      <c r="I37" s="812"/>
      <c r="J37" s="812"/>
      <c r="K37" s="812"/>
      <c r="L37" s="812"/>
      <c r="M37" s="812"/>
      <c r="N37" s="812"/>
      <c r="O37" s="812"/>
      <c r="P37" s="812"/>
      <c r="Q37" s="812"/>
      <c r="R37" s="812"/>
      <c r="S37" s="812"/>
    </row>
    <row r="38" spans="4:20">
      <c r="D38" s="127"/>
      <c r="E38" s="813"/>
    </row>
  </sheetData>
  <mergeCells count="13">
    <mergeCell ref="B18:R18"/>
    <mergeCell ref="B3:B5"/>
    <mergeCell ref="R4:S4"/>
    <mergeCell ref="R3:S3"/>
    <mergeCell ref="C3:C5"/>
    <mergeCell ref="D4:F4"/>
    <mergeCell ref="K4:M4"/>
    <mergeCell ref="G4:I4"/>
    <mergeCell ref="D3:I3"/>
    <mergeCell ref="K3:P3"/>
    <mergeCell ref="N4:P4"/>
    <mergeCell ref="B16:S16"/>
    <mergeCell ref="B17:S17"/>
  </mergeCells>
  <phoneticPr fontId="0" type="noConversion"/>
  <printOptions horizontalCentered="1" verticalCentered="1"/>
  <pageMargins left="0.4" right="0.36" top="0.79" bottom="0.7" header="0" footer="0"/>
  <pageSetup paperSize="9" scale="88" orientation="landscape" horizontalDpi="4294967292" r:id="rId1"/>
  <headerFooter alignWithMargins="0">
    <oddHeader>&amp;C&amp;"Arial"&amp;8&amp;K000000INTERNAL&amp;1#</oddHead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5"/>
  <sheetViews>
    <sheetView showGridLines="0" workbookViewId="0">
      <selection activeCell="K10" sqref="K10"/>
    </sheetView>
  </sheetViews>
  <sheetFormatPr baseColWidth="10" defaultColWidth="4" defaultRowHeight="12.75"/>
  <cols>
    <col min="1" max="1" width="2.7109375" style="146" customWidth="1"/>
    <col min="2" max="2" width="45.7109375" style="146" customWidth="1"/>
    <col min="3" max="4" width="14.5703125" style="146" customWidth="1"/>
    <col min="5" max="5" width="7.42578125" style="146" customWidth="1"/>
    <col min="6" max="7" width="8.42578125" style="146" customWidth="1"/>
    <col min="8" max="8" width="7.42578125" style="146" customWidth="1"/>
    <col min="9" max="9" width="1.5703125" style="146" customWidth="1"/>
    <col min="10" max="11" width="14.5703125" style="146" customWidth="1"/>
    <col min="12" max="12" width="1.7109375" style="146" customWidth="1"/>
    <col min="13" max="13" width="15.85546875" style="146" customWidth="1"/>
    <col min="14" max="14" width="14.85546875" style="146" customWidth="1"/>
    <col min="15" max="15" width="8.42578125" style="146" bestFit="1" customWidth="1"/>
    <col min="16" max="16" width="2" style="146" customWidth="1"/>
    <col min="17" max="17" width="5.85546875" style="146" customWidth="1"/>
    <col min="18" max="16384" width="4" style="146"/>
  </cols>
  <sheetData>
    <row r="1" spans="1:17">
      <c r="L1" s="143"/>
      <c r="N1" s="143"/>
      <c r="O1" s="143"/>
      <c r="P1" s="143"/>
    </row>
    <row r="2" spans="1:17">
      <c r="B2" s="324"/>
      <c r="C2" s="324"/>
      <c r="D2" s="324"/>
      <c r="E2" s="324"/>
      <c r="F2" s="324"/>
      <c r="G2" s="324"/>
      <c r="H2" s="324"/>
      <c r="J2" s="324"/>
      <c r="K2" s="324"/>
      <c r="L2" s="143"/>
      <c r="M2" s="324"/>
      <c r="N2" s="325"/>
      <c r="O2" s="325"/>
      <c r="P2" s="143"/>
    </row>
    <row r="3" spans="1:17" s="134" customFormat="1" ht="17.25" customHeight="1">
      <c r="A3" s="132"/>
      <c r="B3" s="841" t="s">
        <v>41</v>
      </c>
      <c r="C3" s="850" t="s">
        <v>23</v>
      </c>
      <c r="D3" s="845"/>
      <c r="E3" s="845"/>
      <c r="F3" s="845"/>
      <c r="G3" s="845"/>
      <c r="H3" s="846"/>
      <c r="I3" s="144"/>
      <c r="J3" s="845" t="s">
        <v>42</v>
      </c>
      <c r="K3" s="846"/>
      <c r="L3" s="326"/>
      <c r="M3" s="847" t="s">
        <v>43</v>
      </c>
      <c r="N3" s="848"/>
      <c r="O3" s="849"/>
      <c r="P3" s="140"/>
      <c r="Q3" s="132"/>
    </row>
    <row r="4" spans="1:17" s="134" customFormat="1">
      <c r="A4" s="132"/>
      <c r="B4" s="842"/>
      <c r="C4" s="844" t="s">
        <v>11</v>
      </c>
      <c r="D4" s="844"/>
      <c r="E4" s="844"/>
      <c r="F4" s="844" t="s">
        <v>12</v>
      </c>
      <c r="G4" s="844"/>
      <c r="H4" s="844"/>
      <c r="I4" s="144"/>
      <c r="J4" s="328"/>
      <c r="K4" s="328"/>
      <c r="L4" s="132"/>
      <c r="M4" s="329"/>
      <c r="N4" s="330"/>
      <c r="O4" s="330"/>
      <c r="P4" s="140"/>
      <c r="Q4" s="132"/>
    </row>
    <row r="5" spans="1:17" s="134" customFormat="1">
      <c r="A5" s="132"/>
      <c r="B5" s="843"/>
      <c r="C5" s="293" t="s">
        <v>509</v>
      </c>
      <c r="D5" s="311" t="s">
        <v>510</v>
      </c>
      <c r="E5" s="311" t="s">
        <v>2</v>
      </c>
      <c r="F5" s="318" t="s">
        <v>506</v>
      </c>
      <c r="G5" s="311" t="s">
        <v>113</v>
      </c>
      <c r="H5" s="311" t="s">
        <v>2</v>
      </c>
      <c r="I5" s="125"/>
      <c r="J5" s="318" t="s">
        <v>509</v>
      </c>
      <c r="K5" s="311" t="s">
        <v>511</v>
      </c>
      <c r="L5" s="132"/>
      <c r="M5" s="318" t="s">
        <v>509</v>
      </c>
      <c r="N5" s="311" t="s">
        <v>510</v>
      </c>
      <c r="O5" s="311" t="s">
        <v>2</v>
      </c>
      <c r="P5" s="140"/>
      <c r="Q5" s="133"/>
    </row>
    <row r="6" spans="1:17" s="89" customFormat="1" ht="6" customHeight="1">
      <c r="C6" s="321"/>
      <c r="D6" s="131"/>
      <c r="F6" s="321"/>
      <c r="G6" s="131"/>
      <c r="J6" s="321"/>
      <c r="K6" s="131"/>
      <c r="L6" s="132"/>
      <c r="M6" s="321"/>
      <c r="N6" s="88"/>
      <c r="O6" s="88"/>
      <c r="P6" s="141"/>
    </row>
    <row r="7" spans="1:17">
      <c r="A7" s="143"/>
      <c r="B7" s="145" t="s">
        <v>44</v>
      </c>
      <c r="C7" s="341">
        <v>8.834900627711999</v>
      </c>
      <c r="D7" s="344">
        <v>9.1980923757529993</v>
      </c>
      <c r="E7" s="195">
        <v>-3.9485551264782481E-2</v>
      </c>
      <c r="F7" s="341">
        <v>4.2154436277119984</v>
      </c>
      <c r="G7" s="344">
        <v>4.2887123757529997</v>
      </c>
      <c r="H7" s="195">
        <v>-1.7084089960249904E-2</v>
      </c>
      <c r="I7" s="131"/>
      <c r="J7" s="323">
        <v>0.1671</v>
      </c>
      <c r="K7" s="130">
        <v>0.16461805101144122</v>
      </c>
      <c r="L7" s="132"/>
      <c r="M7" s="322">
        <v>2688.9110000000001</v>
      </c>
      <c r="N7" s="131">
        <v>2621.748</v>
      </c>
      <c r="O7" s="197">
        <v>2.5617641359886534E-2</v>
      </c>
      <c r="P7" s="142"/>
      <c r="Q7" s="143"/>
    </row>
    <row r="8" spans="1:17">
      <c r="A8" s="143"/>
      <c r="B8" s="145" t="s">
        <v>45</v>
      </c>
      <c r="C8" s="341">
        <v>36.891309031699578</v>
      </c>
      <c r="D8" s="344">
        <v>33.934249044128329</v>
      </c>
      <c r="E8" s="195">
        <v>8.7140870090446576E-2</v>
      </c>
      <c r="F8" s="341">
        <v>18.071287866699581</v>
      </c>
      <c r="G8" s="344">
        <v>16.437579044128327</v>
      </c>
      <c r="H8" s="195">
        <v>9.9388651953271179E-2</v>
      </c>
      <c r="I8" s="131"/>
      <c r="J8" s="323">
        <v>0.13100126657415689</v>
      </c>
      <c r="K8" s="130">
        <v>0.13176166920118493</v>
      </c>
      <c r="L8" s="132"/>
      <c r="M8" s="322">
        <v>15779.377</v>
      </c>
      <c r="N8" s="131">
        <v>15526.451000000001</v>
      </c>
      <c r="O8" s="195">
        <v>1.6290007291428044E-2</v>
      </c>
      <c r="P8" s="142"/>
      <c r="Q8" s="143"/>
    </row>
    <row r="9" spans="1:17">
      <c r="A9" s="143"/>
      <c r="B9" s="145" t="s">
        <v>46</v>
      </c>
      <c r="C9" s="341">
        <v>7.6418821000000001</v>
      </c>
      <c r="D9" s="344">
        <v>7.4783899999999992</v>
      </c>
      <c r="E9" s="195">
        <v>2.1861938197927699E-2</v>
      </c>
      <c r="F9" s="341">
        <v>3.8099783159999996</v>
      </c>
      <c r="G9" s="344">
        <v>3.7666199999999996</v>
      </c>
      <c r="H9" s="195">
        <v>1.1511199961769414E-2</v>
      </c>
      <c r="I9" s="131"/>
      <c r="J9" s="323">
        <v>7.5429999999999997E-2</v>
      </c>
      <c r="K9" s="130">
        <v>7.4799662885621204E-2</v>
      </c>
      <c r="L9" s="132"/>
      <c r="M9" s="322">
        <v>3909.3040000000001</v>
      </c>
      <c r="N9" s="131">
        <v>3831.4760000000001</v>
      </c>
      <c r="O9" s="195">
        <v>2.0312798514201758E-2</v>
      </c>
      <c r="P9" s="142"/>
      <c r="Q9" s="143"/>
    </row>
    <row r="10" spans="1:17" ht="12" customHeight="1">
      <c r="A10" s="143"/>
      <c r="B10" s="331" t="s">
        <v>47</v>
      </c>
      <c r="C10" s="342">
        <v>3.7077</v>
      </c>
      <c r="D10" s="345">
        <v>4.3320500000000015</v>
      </c>
      <c r="E10" s="296">
        <v>-0.14412345194538412</v>
      </c>
      <c r="F10" s="342">
        <v>1.4528271375480499</v>
      </c>
      <c r="G10" s="345">
        <v>2.1380500000000011</v>
      </c>
      <c r="H10" s="296">
        <v>-0.32048963422368548</v>
      </c>
      <c r="I10" s="131"/>
      <c r="J10" s="334">
        <v>8.7390250152558302E-2</v>
      </c>
      <c r="K10" s="335">
        <v>8.24566425596958E-2</v>
      </c>
      <c r="L10" s="132"/>
      <c r="M10" s="332">
        <v>0</v>
      </c>
      <c r="N10" s="333">
        <v>1555.836</v>
      </c>
      <c r="O10" s="296">
        <v>-1</v>
      </c>
      <c r="P10" s="142"/>
      <c r="Q10" s="143"/>
    </row>
    <row r="11" spans="1:17">
      <c r="A11" s="143"/>
      <c r="B11" s="145"/>
      <c r="C11" s="344"/>
      <c r="D11" s="344"/>
      <c r="E11" s="195"/>
      <c r="F11" s="344"/>
      <c r="G11" s="344"/>
      <c r="H11" s="195"/>
      <c r="I11" s="131"/>
      <c r="J11" s="130"/>
      <c r="K11" s="130"/>
      <c r="L11" s="132"/>
      <c r="M11" s="131"/>
      <c r="N11" s="131"/>
      <c r="O11" s="195"/>
      <c r="P11" s="142"/>
      <c r="Q11" s="143"/>
    </row>
    <row r="12" spans="1:17" s="804" customFormat="1">
      <c r="A12" s="135"/>
      <c r="B12" s="311" t="s">
        <v>36</v>
      </c>
      <c r="C12" s="343">
        <v>53.368091759411584</v>
      </c>
      <c r="D12" s="346">
        <v>50.610731419881326</v>
      </c>
      <c r="E12" s="300">
        <v>5.4481732671563199E-2</v>
      </c>
      <c r="F12" s="343">
        <v>26.096709810411578</v>
      </c>
      <c r="G12" s="346">
        <v>24.492911419881327</v>
      </c>
      <c r="H12" s="300">
        <v>6.5480104142638496E-2</v>
      </c>
      <c r="I12" s="125"/>
      <c r="J12" s="339">
        <v>0.12901992639095386</v>
      </c>
      <c r="K12" s="340">
        <v>0.12931617869128328</v>
      </c>
      <c r="L12" s="132"/>
      <c r="M12" s="337">
        <v>22377.592000000001</v>
      </c>
      <c r="N12" s="338">
        <v>21979.674999999999</v>
      </c>
      <c r="O12" s="300">
        <v>7.2609468054166237E-2</v>
      </c>
      <c r="P12" s="140"/>
      <c r="Q12" s="135"/>
    </row>
    <row r="13" spans="1:17" s="804" customFormat="1" ht="11.45" customHeight="1">
      <c r="A13" s="135"/>
      <c r="B13" s="311" t="s">
        <v>37</v>
      </c>
      <c r="C13" s="343">
        <v>57.075791759411587</v>
      </c>
      <c r="D13" s="346">
        <v>54.942781419881328</v>
      </c>
      <c r="E13" s="300">
        <v>3.8822394578633679E-2</v>
      </c>
      <c r="F13" s="343">
        <v>27.549536947959627</v>
      </c>
      <c r="G13" s="346">
        <v>26.630961419881327</v>
      </c>
      <c r="H13" s="300">
        <v>3.4492766280399323E-2</v>
      </c>
      <c r="I13" s="125"/>
      <c r="J13" s="339">
        <v>0.12631562136370653</v>
      </c>
      <c r="K13" s="340">
        <v>0.12562146487715178</v>
      </c>
      <c r="L13" s="132"/>
      <c r="M13" s="337">
        <v>22377.592000000001</v>
      </c>
      <c r="N13" s="338">
        <v>26583.688999999998</v>
      </c>
      <c r="O13" s="300">
        <v>-0.11047104861932444</v>
      </c>
      <c r="P13" s="140"/>
      <c r="Q13" s="135"/>
    </row>
    <row r="14" spans="1:17">
      <c r="B14" s="839" t="s">
        <v>48</v>
      </c>
      <c r="C14" s="839"/>
      <c r="D14" s="839"/>
      <c r="E14" s="839"/>
      <c r="F14" s="670"/>
      <c r="G14" s="670"/>
      <c r="H14" s="670"/>
      <c r="I14" s="209"/>
      <c r="J14" s="209"/>
      <c r="K14" s="209"/>
      <c r="L14" s="209"/>
      <c r="M14" s="209"/>
      <c r="N14" s="209"/>
      <c r="O14" s="209"/>
      <c r="P14" s="209"/>
    </row>
    <row r="15" spans="1:17" s="134" customFormat="1">
      <c r="B15" s="840"/>
      <c r="C15" s="840"/>
      <c r="D15" s="840"/>
      <c r="E15" s="840"/>
      <c r="F15" s="840"/>
      <c r="G15" s="840"/>
      <c r="H15" s="840"/>
      <c r="I15" s="840"/>
      <c r="J15" s="840"/>
      <c r="K15" s="840"/>
      <c r="L15" s="840"/>
      <c r="M15" s="840"/>
      <c r="N15" s="840"/>
      <c r="O15" s="840"/>
      <c r="P15" s="840"/>
    </row>
  </sheetData>
  <mergeCells count="8">
    <mergeCell ref="B14:E14"/>
    <mergeCell ref="B15:P15"/>
    <mergeCell ref="B3:B5"/>
    <mergeCell ref="C4:E4"/>
    <mergeCell ref="J3:K3"/>
    <mergeCell ref="M3:O3"/>
    <mergeCell ref="F4:H4"/>
    <mergeCell ref="C3:H3"/>
  </mergeCells>
  <phoneticPr fontId="12" type="noConversion"/>
  <printOptions horizontalCentered="1" verticalCentered="1"/>
  <pageMargins left="0.2" right="0.25" top="0.64" bottom="1" header="0" footer="0"/>
  <pageSetup paperSize="9" scale="85" orientation="landscape" horizontalDpi="4294967292" r:id="rId1"/>
  <headerFooter alignWithMargins="0">
    <oddHeader>&amp;C&amp;"Arial"&amp;8&amp;K000000INTERNAL&amp;1#</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45"/>
  <sheetViews>
    <sheetView showGridLines="0" topLeftCell="B1" workbookViewId="0">
      <selection activeCell="I31" sqref="I31"/>
    </sheetView>
  </sheetViews>
  <sheetFormatPr baseColWidth="10" defaultColWidth="11.42578125" defaultRowHeight="12.75"/>
  <cols>
    <col min="1" max="1" width="7" style="122" customWidth="1"/>
    <col min="2" max="2" width="34.85546875" style="122" bestFit="1" customWidth="1"/>
    <col min="3" max="16" width="15.140625" style="122" bestFit="1" customWidth="1"/>
    <col min="17" max="18" width="15.85546875" style="122" bestFit="1" customWidth="1"/>
    <col min="19" max="19" width="8.7109375" style="122" customWidth="1"/>
    <col min="20" max="20" width="9.140625" style="122" customWidth="1"/>
    <col min="21" max="21" width="10.28515625" style="122" customWidth="1"/>
    <col min="22" max="22" width="8.140625" style="122" customWidth="1"/>
    <col min="23" max="16384" width="11.42578125" style="122"/>
  </cols>
  <sheetData>
    <row r="1" spans="2:21" ht="14.25" customHeight="1">
      <c r="B1" s="349"/>
      <c r="C1" s="349"/>
      <c r="D1" s="349"/>
      <c r="E1" s="349"/>
      <c r="F1" s="349"/>
      <c r="G1" s="349"/>
      <c r="H1" s="349"/>
      <c r="I1" s="349"/>
      <c r="J1" s="349"/>
      <c r="K1" s="349"/>
      <c r="L1" s="349"/>
      <c r="M1" s="349"/>
      <c r="N1" s="349"/>
      <c r="O1" s="349"/>
      <c r="P1" s="349"/>
      <c r="Q1" s="120"/>
      <c r="R1" s="120"/>
      <c r="S1" s="120"/>
      <c r="T1" s="147"/>
      <c r="U1" s="147"/>
    </row>
    <row r="2" spans="2:21" ht="14.25" customHeight="1">
      <c r="B2" s="851" t="s">
        <v>49</v>
      </c>
      <c r="C2" s="855" t="s">
        <v>11</v>
      </c>
      <c r="D2" s="855"/>
      <c r="E2" s="855"/>
      <c r="F2" s="855"/>
      <c r="G2" s="855"/>
      <c r="H2" s="855"/>
      <c r="I2" s="855"/>
      <c r="J2" s="855"/>
      <c r="K2" s="855"/>
      <c r="L2" s="855"/>
      <c r="M2" s="855"/>
      <c r="N2" s="855"/>
      <c r="O2" s="855"/>
      <c r="P2" s="855"/>
      <c r="Q2" s="120"/>
      <c r="R2" s="120"/>
      <c r="S2" s="120"/>
    </row>
    <row r="3" spans="2:21" s="120" customFormat="1" ht="25.5" customHeight="1">
      <c r="B3" s="852"/>
      <c r="C3" s="854" t="s">
        <v>5</v>
      </c>
      <c r="D3" s="854"/>
      <c r="E3" s="854" t="s">
        <v>6</v>
      </c>
      <c r="F3" s="854"/>
      <c r="G3" s="854" t="s">
        <v>7</v>
      </c>
      <c r="H3" s="854"/>
      <c r="I3" s="854" t="s">
        <v>50</v>
      </c>
      <c r="J3" s="854"/>
      <c r="K3" s="854" t="s">
        <v>51</v>
      </c>
      <c r="L3" s="854"/>
      <c r="M3" s="854" t="s">
        <v>52</v>
      </c>
      <c r="N3" s="854"/>
      <c r="O3" s="856" t="s">
        <v>53</v>
      </c>
      <c r="P3" s="856"/>
    </row>
    <row r="4" spans="2:21" s="120" customFormat="1">
      <c r="B4" s="853"/>
      <c r="C4" s="327" t="s">
        <v>509</v>
      </c>
      <c r="D4" s="350" t="s">
        <v>510</v>
      </c>
      <c r="E4" s="327" t="s">
        <v>509</v>
      </c>
      <c r="F4" s="350" t="s">
        <v>510</v>
      </c>
      <c r="G4" s="327" t="s">
        <v>509</v>
      </c>
      <c r="H4" s="350" t="s">
        <v>510</v>
      </c>
      <c r="I4" s="327" t="s">
        <v>509</v>
      </c>
      <c r="J4" s="350" t="s">
        <v>510</v>
      </c>
      <c r="K4" s="327" t="s">
        <v>509</v>
      </c>
      <c r="L4" s="350" t="s">
        <v>510</v>
      </c>
      <c r="M4" s="327" t="s">
        <v>509</v>
      </c>
      <c r="N4" s="350" t="s">
        <v>510</v>
      </c>
      <c r="O4" s="327" t="s">
        <v>509</v>
      </c>
      <c r="P4" s="350" t="s">
        <v>510</v>
      </c>
    </row>
    <row r="5" spans="2:21">
      <c r="B5" s="347"/>
      <c r="C5" s="348"/>
      <c r="D5" s="348"/>
      <c r="E5" s="348"/>
      <c r="F5" s="348"/>
      <c r="G5" s="348"/>
      <c r="H5" s="348"/>
      <c r="I5" s="348"/>
      <c r="J5" s="348"/>
      <c r="K5" s="348"/>
      <c r="L5" s="348"/>
      <c r="M5" s="348"/>
      <c r="N5" s="348"/>
      <c r="O5" s="348"/>
      <c r="P5" s="348"/>
      <c r="Q5" s="120"/>
    </row>
    <row r="6" spans="2:21" s="120" customFormat="1">
      <c r="B6" s="351" t="s">
        <v>54</v>
      </c>
      <c r="C6" s="352">
        <v>21</v>
      </c>
      <c r="D6" s="353">
        <v>40</v>
      </c>
      <c r="E6" s="352">
        <v>562</v>
      </c>
      <c r="F6" s="353">
        <v>517</v>
      </c>
      <c r="G6" s="352">
        <v>888</v>
      </c>
      <c r="H6" s="353">
        <v>752</v>
      </c>
      <c r="I6" s="352">
        <v>163</v>
      </c>
      <c r="J6" s="353">
        <v>143</v>
      </c>
      <c r="K6" s="352">
        <v>1634</v>
      </c>
      <c r="L6" s="353">
        <v>1452</v>
      </c>
      <c r="M6" s="352">
        <v>-113</v>
      </c>
      <c r="N6" s="353">
        <v>-84</v>
      </c>
      <c r="O6" s="352">
        <v>1521</v>
      </c>
      <c r="P6" s="353">
        <v>1368</v>
      </c>
    </row>
    <row r="7" spans="2:21" s="120" customFormat="1">
      <c r="B7" s="768" t="s">
        <v>55</v>
      </c>
      <c r="C7" s="769">
        <v>0</v>
      </c>
      <c r="D7" s="770">
        <v>0</v>
      </c>
      <c r="E7" s="769">
        <v>157</v>
      </c>
      <c r="F7" s="770">
        <v>147</v>
      </c>
      <c r="G7" s="769">
        <v>358</v>
      </c>
      <c r="H7" s="770">
        <v>308</v>
      </c>
      <c r="I7" s="769">
        <v>73</v>
      </c>
      <c r="J7" s="770">
        <v>84</v>
      </c>
      <c r="K7" s="769">
        <v>588</v>
      </c>
      <c r="L7" s="770">
        <v>539</v>
      </c>
      <c r="M7" s="769">
        <v>147</v>
      </c>
      <c r="N7" s="770">
        <v>-11</v>
      </c>
      <c r="O7" s="769">
        <v>576</v>
      </c>
      <c r="P7" s="770">
        <v>528</v>
      </c>
    </row>
    <row r="8" spans="2:21" s="120" customFormat="1">
      <c r="B8" s="148" t="s">
        <v>56</v>
      </c>
      <c r="C8" s="291">
        <v>0</v>
      </c>
      <c r="D8" s="225">
        <v>0</v>
      </c>
      <c r="E8" s="291">
        <v>356</v>
      </c>
      <c r="F8" s="225">
        <v>338</v>
      </c>
      <c r="G8" s="291">
        <v>328</v>
      </c>
      <c r="H8" s="225">
        <v>255</v>
      </c>
      <c r="I8" s="291">
        <v>40</v>
      </c>
      <c r="J8" s="225">
        <v>17</v>
      </c>
      <c r="K8" s="291">
        <v>724</v>
      </c>
      <c r="L8" s="225">
        <v>610</v>
      </c>
      <c r="M8" s="291">
        <v>338</v>
      </c>
      <c r="N8" s="225">
        <v>-1</v>
      </c>
      <c r="O8" s="291">
        <v>708</v>
      </c>
      <c r="P8" s="225">
        <v>609</v>
      </c>
    </row>
    <row r="9" spans="2:21" s="120" customFormat="1">
      <c r="B9" s="148" t="s">
        <v>57</v>
      </c>
      <c r="C9" s="291">
        <v>21</v>
      </c>
      <c r="D9" s="225">
        <v>40</v>
      </c>
      <c r="E9" s="291">
        <v>49</v>
      </c>
      <c r="F9" s="225">
        <v>32</v>
      </c>
      <c r="G9" s="291">
        <v>202</v>
      </c>
      <c r="H9" s="225">
        <v>189</v>
      </c>
      <c r="I9" s="291">
        <v>50</v>
      </c>
      <c r="J9" s="225">
        <v>42</v>
      </c>
      <c r="K9" s="291">
        <v>322</v>
      </c>
      <c r="L9" s="225">
        <v>303</v>
      </c>
      <c r="M9" s="291">
        <v>32</v>
      </c>
      <c r="N9" s="225">
        <v>-72</v>
      </c>
      <c r="O9" s="291">
        <v>237</v>
      </c>
      <c r="P9" s="225">
        <v>231</v>
      </c>
    </row>
    <row r="10" spans="2:21" s="120" customFormat="1">
      <c r="B10" s="771" t="s">
        <v>58</v>
      </c>
      <c r="C10" s="536">
        <v>0</v>
      </c>
      <c r="D10" s="537">
        <v>0</v>
      </c>
      <c r="E10" s="536">
        <v>0</v>
      </c>
      <c r="F10" s="537">
        <v>0</v>
      </c>
      <c r="G10" s="536">
        <v>0</v>
      </c>
      <c r="H10" s="537">
        <v>0</v>
      </c>
      <c r="I10" s="536">
        <v>0</v>
      </c>
      <c r="J10" s="537">
        <v>0</v>
      </c>
      <c r="K10" s="536">
        <v>0</v>
      </c>
      <c r="L10" s="537">
        <v>0</v>
      </c>
      <c r="M10" s="536">
        <v>0</v>
      </c>
      <c r="N10" s="537">
        <v>0</v>
      </c>
      <c r="O10" s="536">
        <v>0</v>
      </c>
      <c r="P10" s="537">
        <v>0</v>
      </c>
    </row>
    <row r="11" spans="2:21" s="120" customFormat="1">
      <c r="B11"/>
      <c r="C11"/>
      <c r="D11"/>
      <c r="E11"/>
      <c r="F11"/>
      <c r="G11"/>
      <c r="H11"/>
      <c r="I11"/>
      <c r="J11"/>
      <c r="K11"/>
      <c r="L11"/>
      <c r="M11"/>
      <c r="N11"/>
      <c r="O11"/>
      <c r="P11"/>
    </row>
    <row r="12" spans="2:21" s="120" customFormat="1">
      <c r="B12" s="351" t="s">
        <v>59</v>
      </c>
      <c r="C12" s="352">
        <v>585</v>
      </c>
      <c r="D12" s="353">
        <v>491</v>
      </c>
      <c r="E12" s="352">
        <v>2430</v>
      </c>
      <c r="F12" s="353">
        <v>2514</v>
      </c>
      <c r="G12" s="352">
        <v>609</v>
      </c>
      <c r="H12" s="353">
        <v>446</v>
      </c>
      <c r="I12" s="772">
        <v>0</v>
      </c>
      <c r="J12" s="773">
        <v>0</v>
      </c>
      <c r="K12" s="352">
        <v>3624</v>
      </c>
      <c r="L12" s="353">
        <v>3451</v>
      </c>
      <c r="M12" s="352">
        <v>2514</v>
      </c>
      <c r="N12" s="353">
        <v>4</v>
      </c>
      <c r="O12" s="352">
        <v>3638</v>
      </c>
      <c r="P12" s="353">
        <v>3455</v>
      </c>
    </row>
    <row r="13" spans="2:21" s="120" customFormat="1">
      <c r="B13" s="768" t="s">
        <v>60</v>
      </c>
      <c r="C13" s="769">
        <v>197</v>
      </c>
      <c r="D13" s="770">
        <v>182</v>
      </c>
      <c r="E13" s="769">
        <v>1466</v>
      </c>
      <c r="F13" s="770">
        <v>1436</v>
      </c>
      <c r="G13" s="769">
        <v>354</v>
      </c>
      <c r="H13" s="770">
        <v>249</v>
      </c>
      <c r="I13" s="769">
        <v>0</v>
      </c>
      <c r="J13" s="770">
        <v>0</v>
      </c>
      <c r="K13" s="769">
        <v>2017</v>
      </c>
      <c r="L13" s="770">
        <v>1867</v>
      </c>
      <c r="M13" s="769">
        <v>1436</v>
      </c>
      <c r="N13" s="770">
        <v>0</v>
      </c>
      <c r="O13" s="769">
        <v>2017</v>
      </c>
      <c r="P13" s="770">
        <v>1867</v>
      </c>
    </row>
    <row r="14" spans="2:21" s="120" customFormat="1">
      <c r="B14" s="148" t="s">
        <v>61</v>
      </c>
      <c r="C14" s="291">
        <v>130</v>
      </c>
      <c r="D14" s="225">
        <v>121</v>
      </c>
      <c r="E14" s="291">
        <v>634</v>
      </c>
      <c r="F14" s="225">
        <v>652</v>
      </c>
      <c r="G14" s="291">
        <v>159</v>
      </c>
      <c r="H14" s="225">
        <v>110</v>
      </c>
      <c r="I14" s="291">
        <v>0</v>
      </c>
      <c r="J14" s="225">
        <v>0</v>
      </c>
      <c r="K14" s="291">
        <v>923</v>
      </c>
      <c r="L14" s="225">
        <v>883</v>
      </c>
      <c r="M14" s="291">
        <v>652</v>
      </c>
      <c r="N14" s="225">
        <v>2</v>
      </c>
      <c r="O14" s="291">
        <v>929</v>
      </c>
      <c r="P14" s="225">
        <v>885</v>
      </c>
    </row>
    <row r="15" spans="2:21" s="120" customFormat="1">
      <c r="B15" s="148" t="s">
        <v>62</v>
      </c>
      <c r="C15" s="291">
        <v>88</v>
      </c>
      <c r="D15" s="225">
        <v>82</v>
      </c>
      <c r="E15" s="291">
        <v>158</v>
      </c>
      <c r="F15" s="225">
        <v>194</v>
      </c>
      <c r="G15" s="291">
        <v>66</v>
      </c>
      <c r="H15" s="225">
        <v>45</v>
      </c>
      <c r="I15" s="291">
        <v>0</v>
      </c>
      <c r="J15" s="225">
        <v>0</v>
      </c>
      <c r="K15" s="291">
        <v>312</v>
      </c>
      <c r="L15" s="225">
        <v>321</v>
      </c>
      <c r="M15" s="291">
        <v>194</v>
      </c>
      <c r="N15" s="225">
        <v>1</v>
      </c>
      <c r="O15" s="291">
        <v>317</v>
      </c>
      <c r="P15" s="225">
        <v>322</v>
      </c>
    </row>
    <row r="16" spans="2:21" s="120" customFormat="1">
      <c r="B16" s="771" t="s">
        <v>63</v>
      </c>
      <c r="C16" s="536">
        <v>170</v>
      </c>
      <c r="D16" s="537">
        <v>106</v>
      </c>
      <c r="E16" s="536">
        <v>172</v>
      </c>
      <c r="F16" s="537">
        <v>232</v>
      </c>
      <c r="G16" s="536">
        <v>30</v>
      </c>
      <c r="H16" s="537">
        <v>42</v>
      </c>
      <c r="I16" s="536">
        <v>0</v>
      </c>
      <c r="J16" s="537">
        <v>0</v>
      </c>
      <c r="K16" s="536">
        <v>372</v>
      </c>
      <c r="L16" s="537">
        <v>380</v>
      </c>
      <c r="M16" s="536">
        <v>232</v>
      </c>
      <c r="N16" s="537">
        <v>1</v>
      </c>
      <c r="O16" s="536">
        <v>375</v>
      </c>
      <c r="P16" s="537">
        <v>381</v>
      </c>
    </row>
    <row r="17" spans="2:18" s="120" customFormat="1">
      <c r="B17"/>
      <c r="C17"/>
      <c r="D17"/>
      <c r="E17"/>
      <c r="F17"/>
      <c r="G17"/>
      <c r="H17"/>
      <c r="I17"/>
      <c r="J17"/>
      <c r="K17"/>
      <c r="L17"/>
      <c r="M17"/>
      <c r="N17"/>
      <c r="O17"/>
      <c r="P17"/>
    </row>
    <row r="18" spans="2:18" s="120" customFormat="1">
      <c r="B18" s="351" t="s">
        <v>64</v>
      </c>
      <c r="C18" s="352">
        <v>0</v>
      </c>
      <c r="D18" s="353">
        <v>0</v>
      </c>
      <c r="E18" s="352">
        <v>-23</v>
      </c>
      <c r="F18" s="353">
        <v>-11</v>
      </c>
      <c r="G18" s="352">
        <v>-76</v>
      </c>
      <c r="H18" s="353">
        <v>-69</v>
      </c>
      <c r="I18" s="772">
        <v>0</v>
      </c>
      <c r="J18" s="773">
        <v>0</v>
      </c>
      <c r="K18" s="352">
        <v>-99</v>
      </c>
      <c r="L18" s="353">
        <v>-80</v>
      </c>
      <c r="M18" s="352">
        <v>99</v>
      </c>
      <c r="N18" s="353">
        <v>80</v>
      </c>
      <c r="O18" s="352">
        <v>0</v>
      </c>
      <c r="P18" s="353">
        <v>0</v>
      </c>
    </row>
    <row r="19" spans="2:18" s="120" customFormat="1">
      <c r="B19"/>
      <c r="C19"/>
      <c r="D19"/>
      <c r="E19"/>
      <c r="F19"/>
      <c r="G19"/>
      <c r="H19"/>
      <c r="I19"/>
      <c r="J19"/>
      <c r="K19"/>
      <c r="L19"/>
      <c r="M19"/>
      <c r="N19"/>
      <c r="O19"/>
      <c r="P19"/>
    </row>
    <row r="20" spans="2:18" s="120" customFormat="1">
      <c r="B20" s="351" t="s">
        <v>65</v>
      </c>
      <c r="C20" s="352">
        <v>606</v>
      </c>
      <c r="D20" s="353">
        <v>531</v>
      </c>
      <c r="E20" s="352">
        <v>2969</v>
      </c>
      <c r="F20" s="353">
        <v>3020</v>
      </c>
      <c r="G20" s="352">
        <v>1421</v>
      </c>
      <c r="H20" s="353">
        <v>1129</v>
      </c>
      <c r="I20" s="352">
        <v>163</v>
      </c>
      <c r="J20" s="353">
        <v>143</v>
      </c>
      <c r="K20" s="352">
        <v>5159</v>
      </c>
      <c r="L20" s="353">
        <v>4823</v>
      </c>
      <c r="M20" s="352">
        <v>0</v>
      </c>
      <c r="N20" s="353">
        <v>0</v>
      </c>
      <c r="O20" s="352">
        <v>5159</v>
      </c>
      <c r="P20" s="353">
        <v>4823</v>
      </c>
    </row>
    <row r="21" spans="2:18" s="120" customFormat="1">
      <c r="B21"/>
      <c r="C21"/>
      <c r="D21"/>
      <c r="E21"/>
      <c r="F21"/>
      <c r="G21"/>
      <c r="H21"/>
      <c r="I21"/>
      <c r="J21"/>
      <c r="K21"/>
      <c r="L21"/>
      <c r="M21"/>
      <c r="N21"/>
      <c r="O21"/>
      <c r="P21"/>
    </row>
    <row r="22" spans="2:18" s="124" customFormat="1">
      <c r="B22" s="351" t="s">
        <v>66</v>
      </c>
      <c r="C22" s="352">
        <v>75</v>
      </c>
      <c r="D22" s="300">
        <v>-0.14124293785310735</v>
      </c>
      <c r="E22" s="352">
        <v>-51</v>
      </c>
      <c r="F22" s="300">
        <v>-1.6887417218543047E-2</v>
      </c>
      <c r="G22" s="352">
        <v>292</v>
      </c>
      <c r="H22" s="300">
        <v>0.25863596102745795</v>
      </c>
      <c r="I22" s="352">
        <v>20</v>
      </c>
      <c r="J22" s="300">
        <v>0.13986013986013987</v>
      </c>
      <c r="K22" s="352">
        <v>336</v>
      </c>
      <c r="L22" s="300">
        <v>6.966618287373004E-2</v>
      </c>
      <c r="M22" s="352">
        <v>0</v>
      </c>
      <c r="N22" s="353">
        <v>0</v>
      </c>
      <c r="O22" s="352">
        <v>336</v>
      </c>
      <c r="P22" s="300">
        <v>6.966618287373004E-2</v>
      </c>
    </row>
    <row r="23" spans="2:18" s="120" customFormat="1" ht="12" customHeight="1">
      <c r="B23" s="124"/>
      <c r="C23" s="203"/>
      <c r="D23" s="203"/>
      <c r="E23" s="203"/>
      <c r="F23" s="203"/>
      <c r="G23" s="203"/>
      <c r="H23" s="203"/>
      <c r="I23" s="203"/>
      <c r="J23" s="203"/>
      <c r="K23" s="203"/>
      <c r="L23" s="203"/>
      <c r="M23" s="203"/>
      <c r="N23" s="203"/>
      <c r="O23" s="203"/>
      <c r="P23" s="203"/>
      <c r="Q23" s="203"/>
      <c r="R23" s="203"/>
    </row>
    <row r="24" spans="2:18" s="120" customFormat="1" ht="12.75" customHeight="1">
      <c r="B24" s="124"/>
      <c r="C24" s="349"/>
      <c r="D24" s="349"/>
      <c r="E24" s="349"/>
      <c r="F24" s="349"/>
      <c r="G24" s="349"/>
      <c r="H24" s="349"/>
      <c r="I24" s="349"/>
      <c r="J24" s="349"/>
      <c r="K24" s="349"/>
      <c r="L24" s="349"/>
      <c r="M24" s="349"/>
      <c r="N24" s="349"/>
      <c r="O24" s="349"/>
      <c r="P24" s="349"/>
    </row>
    <row r="25" spans="2:18">
      <c r="B25" s="851" t="s">
        <v>49</v>
      </c>
      <c r="C25" s="855" t="s">
        <v>12</v>
      </c>
      <c r="D25" s="855"/>
      <c r="E25" s="855"/>
      <c r="F25" s="855"/>
      <c r="G25" s="855"/>
      <c r="H25" s="855"/>
      <c r="I25" s="855"/>
      <c r="J25" s="855"/>
      <c r="K25" s="855"/>
      <c r="L25" s="855"/>
      <c r="M25" s="855"/>
      <c r="N25" s="855"/>
      <c r="O25" s="855"/>
      <c r="P25" s="855"/>
      <c r="Q25" s="235"/>
      <c r="R25" s="235"/>
    </row>
    <row r="26" spans="2:18" ht="24.75" customHeight="1">
      <c r="B26" s="852"/>
      <c r="C26" s="854" t="s">
        <v>5</v>
      </c>
      <c r="D26" s="854"/>
      <c r="E26" s="854" t="s">
        <v>6</v>
      </c>
      <c r="F26" s="854"/>
      <c r="G26" s="854" t="s">
        <v>7</v>
      </c>
      <c r="H26" s="854"/>
      <c r="I26" s="854" t="s">
        <v>50</v>
      </c>
      <c r="J26" s="854"/>
      <c r="K26" s="854" t="s">
        <v>51</v>
      </c>
      <c r="L26" s="854"/>
      <c r="M26" s="854" t="s">
        <v>52</v>
      </c>
      <c r="N26" s="854"/>
      <c r="O26" s="856" t="s">
        <v>53</v>
      </c>
      <c r="P26" s="856"/>
    </row>
    <row r="27" spans="2:18">
      <c r="B27" s="853"/>
      <c r="C27" s="327" t="s">
        <v>506</v>
      </c>
      <c r="D27" s="350" t="s">
        <v>113</v>
      </c>
      <c r="E27" s="327" t="s">
        <v>506</v>
      </c>
      <c r="F27" s="350" t="s">
        <v>113</v>
      </c>
      <c r="G27" s="327" t="s">
        <v>506</v>
      </c>
      <c r="H27" s="350" t="s">
        <v>113</v>
      </c>
      <c r="I27" s="327" t="s">
        <v>506</v>
      </c>
      <c r="J27" s="350" t="s">
        <v>113</v>
      </c>
      <c r="K27" s="327" t="s">
        <v>506</v>
      </c>
      <c r="L27" s="350" t="s">
        <v>113</v>
      </c>
      <c r="M27" s="327" t="s">
        <v>506</v>
      </c>
      <c r="N27" s="350" t="s">
        <v>113</v>
      </c>
      <c r="O27" s="327" t="s">
        <v>506</v>
      </c>
      <c r="P27" s="350" t="s">
        <v>113</v>
      </c>
    </row>
    <row r="28" spans="2:18">
      <c r="B28" s="347"/>
      <c r="C28" s="348"/>
      <c r="D28" s="348"/>
      <c r="E28" s="348"/>
      <c r="F28" s="348"/>
      <c r="G28" s="348"/>
      <c r="H28" s="348"/>
      <c r="I28" s="348"/>
      <c r="J28" s="348"/>
      <c r="K28" s="348"/>
      <c r="L28" s="348"/>
      <c r="M28" s="348"/>
      <c r="N28" s="348"/>
      <c r="O28" s="348"/>
      <c r="P28" s="348"/>
    </row>
    <row r="29" spans="2:18">
      <c r="B29" s="351" t="s">
        <v>54</v>
      </c>
      <c r="C29" s="352">
        <v>11</v>
      </c>
      <c r="D29" s="353">
        <v>3</v>
      </c>
      <c r="E29" s="352">
        <v>285</v>
      </c>
      <c r="F29" s="353">
        <v>263</v>
      </c>
      <c r="G29" s="352">
        <v>457</v>
      </c>
      <c r="H29" s="353">
        <v>404</v>
      </c>
      <c r="I29" s="352">
        <v>83</v>
      </c>
      <c r="J29" s="353">
        <v>81</v>
      </c>
      <c r="K29" s="352">
        <v>836</v>
      </c>
      <c r="L29" s="353">
        <v>751</v>
      </c>
      <c r="M29" s="352">
        <v>-59</v>
      </c>
      <c r="N29" s="353">
        <v>-45</v>
      </c>
      <c r="O29" s="352">
        <v>777</v>
      </c>
      <c r="P29" s="353">
        <v>706</v>
      </c>
    </row>
    <row r="30" spans="2:18">
      <c r="B30" s="768" t="s">
        <v>55</v>
      </c>
      <c r="C30" s="769">
        <v>0</v>
      </c>
      <c r="D30" s="770">
        <v>0</v>
      </c>
      <c r="E30" s="769">
        <v>91</v>
      </c>
      <c r="F30" s="770">
        <v>78</v>
      </c>
      <c r="G30" s="769">
        <v>188</v>
      </c>
      <c r="H30" s="770">
        <v>165</v>
      </c>
      <c r="I30" s="769">
        <v>38</v>
      </c>
      <c r="J30" s="770">
        <v>36</v>
      </c>
      <c r="K30" s="769">
        <v>317</v>
      </c>
      <c r="L30" s="770">
        <v>279</v>
      </c>
      <c r="M30" s="769">
        <v>-6</v>
      </c>
      <c r="N30" s="770">
        <v>-5</v>
      </c>
      <c r="O30" s="769">
        <v>311</v>
      </c>
      <c r="P30" s="770">
        <v>274</v>
      </c>
    </row>
    <row r="31" spans="2:18">
      <c r="B31" s="148" t="s">
        <v>56</v>
      </c>
      <c r="C31" s="291">
        <v>0</v>
      </c>
      <c r="D31" s="225">
        <v>0</v>
      </c>
      <c r="E31" s="291">
        <v>174</v>
      </c>
      <c r="F31" s="225">
        <v>168</v>
      </c>
      <c r="G31" s="291">
        <v>162</v>
      </c>
      <c r="H31" s="225">
        <v>134</v>
      </c>
      <c r="I31" s="291">
        <v>20</v>
      </c>
      <c r="J31" s="225">
        <v>15</v>
      </c>
      <c r="K31" s="291">
        <v>356</v>
      </c>
      <c r="L31" s="225">
        <v>317</v>
      </c>
      <c r="M31" s="291">
        <v>-8</v>
      </c>
      <c r="N31" s="225">
        <v>-1</v>
      </c>
      <c r="O31" s="291">
        <v>348</v>
      </c>
      <c r="P31" s="225">
        <v>316</v>
      </c>
    </row>
    <row r="32" spans="2:18">
      <c r="B32" s="148" t="s">
        <v>57</v>
      </c>
      <c r="C32" s="291">
        <v>11</v>
      </c>
      <c r="D32" s="225">
        <v>3</v>
      </c>
      <c r="E32" s="291">
        <v>20</v>
      </c>
      <c r="F32" s="225">
        <v>17</v>
      </c>
      <c r="G32" s="291">
        <v>107</v>
      </c>
      <c r="H32" s="225">
        <v>105</v>
      </c>
      <c r="I32" s="291">
        <v>25</v>
      </c>
      <c r="J32" s="225">
        <v>30</v>
      </c>
      <c r="K32" s="291">
        <v>163</v>
      </c>
      <c r="L32" s="225">
        <v>155</v>
      </c>
      <c r="M32" s="291">
        <v>-45</v>
      </c>
      <c r="N32" s="225">
        <v>-39</v>
      </c>
      <c r="O32" s="291">
        <v>118</v>
      </c>
      <c r="P32" s="225">
        <v>116</v>
      </c>
    </row>
    <row r="33" spans="2:16">
      <c r="B33" s="771" t="s">
        <v>58</v>
      </c>
      <c r="C33" s="536">
        <v>0</v>
      </c>
      <c r="D33" s="537">
        <v>0</v>
      </c>
      <c r="E33" s="536">
        <v>0</v>
      </c>
      <c r="F33" s="537">
        <v>0</v>
      </c>
      <c r="G33" s="536">
        <v>0</v>
      </c>
      <c r="H33" s="537">
        <v>0</v>
      </c>
      <c r="I33" s="536">
        <v>0</v>
      </c>
      <c r="J33" s="537">
        <v>0</v>
      </c>
      <c r="K33" s="536">
        <v>0</v>
      </c>
      <c r="L33" s="537">
        <v>0</v>
      </c>
      <c r="M33" s="536">
        <v>0</v>
      </c>
      <c r="N33" s="537">
        <v>0</v>
      </c>
      <c r="O33" s="536">
        <v>0</v>
      </c>
      <c r="P33" s="537">
        <v>0</v>
      </c>
    </row>
    <row r="34" spans="2:16">
      <c r="B34"/>
      <c r="C34"/>
      <c r="D34"/>
      <c r="E34"/>
      <c r="F34"/>
      <c r="G34"/>
      <c r="H34"/>
      <c r="I34"/>
      <c r="J34"/>
      <c r="K34"/>
      <c r="L34"/>
      <c r="M34"/>
      <c r="N34"/>
      <c r="O34"/>
      <c r="P34"/>
    </row>
    <row r="35" spans="2:16">
      <c r="B35" s="351" t="s">
        <v>59</v>
      </c>
      <c r="C35" s="352">
        <v>352</v>
      </c>
      <c r="D35" s="353">
        <v>272</v>
      </c>
      <c r="E35" s="352">
        <v>1158</v>
      </c>
      <c r="F35" s="353">
        <v>1257</v>
      </c>
      <c r="G35" s="352">
        <v>299</v>
      </c>
      <c r="H35" s="353">
        <v>238</v>
      </c>
      <c r="I35" s="772">
        <v>0</v>
      </c>
      <c r="J35" s="773">
        <v>0</v>
      </c>
      <c r="K35" s="352">
        <v>1809</v>
      </c>
      <c r="L35" s="353">
        <v>1767</v>
      </c>
      <c r="M35" s="352">
        <v>8</v>
      </c>
      <c r="N35" s="353">
        <v>4</v>
      </c>
      <c r="O35" s="352">
        <v>1817</v>
      </c>
      <c r="P35" s="353">
        <v>1771</v>
      </c>
    </row>
    <row r="36" spans="2:16">
      <c r="B36" s="768" t="s">
        <v>60</v>
      </c>
      <c r="C36" s="769">
        <v>131</v>
      </c>
      <c r="D36" s="770">
        <v>96</v>
      </c>
      <c r="E36" s="769">
        <v>707</v>
      </c>
      <c r="F36" s="770">
        <v>735</v>
      </c>
      <c r="G36" s="769">
        <v>175</v>
      </c>
      <c r="H36" s="770">
        <v>137</v>
      </c>
      <c r="I36" s="769">
        <v>0</v>
      </c>
      <c r="J36" s="770">
        <v>0</v>
      </c>
      <c r="K36" s="769">
        <v>1013</v>
      </c>
      <c r="L36" s="770">
        <v>968</v>
      </c>
      <c r="M36" s="769">
        <v>0</v>
      </c>
      <c r="N36" s="770">
        <v>0</v>
      </c>
      <c r="O36" s="769">
        <v>1013</v>
      </c>
      <c r="P36" s="770">
        <v>968</v>
      </c>
    </row>
    <row r="37" spans="2:16">
      <c r="B37" s="148" t="s">
        <v>61</v>
      </c>
      <c r="C37" s="291">
        <v>86</v>
      </c>
      <c r="D37" s="225">
        <v>64</v>
      </c>
      <c r="E37" s="291">
        <v>306</v>
      </c>
      <c r="F37" s="225">
        <v>336</v>
      </c>
      <c r="G37" s="291">
        <v>82</v>
      </c>
      <c r="H37" s="225">
        <v>60</v>
      </c>
      <c r="I37" s="291">
        <v>0</v>
      </c>
      <c r="J37" s="225">
        <v>0</v>
      </c>
      <c r="K37" s="291">
        <v>474</v>
      </c>
      <c r="L37" s="225">
        <v>460</v>
      </c>
      <c r="M37" s="291">
        <v>4</v>
      </c>
      <c r="N37" s="225">
        <v>2</v>
      </c>
      <c r="O37" s="291">
        <v>478</v>
      </c>
      <c r="P37" s="225">
        <v>462</v>
      </c>
    </row>
    <row r="38" spans="2:16">
      <c r="B38" s="148" t="s">
        <v>62</v>
      </c>
      <c r="C38" s="291">
        <v>59</v>
      </c>
      <c r="D38" s="225">
        <v>44</v>
      </c>
      <c r="E38" s="291">
        <v>79</v>
      </c>
      <c r="F38" s="225">
        <v>102</v>
      </c>
      <c r="G38" s="291">
        <v>34</v>
      </c>
      <c r="H38" s="225">
        <v>25</v>
      </c>
      <c r="I38" s="291">
        <v>0</v>
      </c>
      <c r="J38" s="225">
        <v>0</v>
      </c>
      <c r="K38" s="291">
        <v>172</v>
      </c>
      <c r="L38" s="225">
        <v>171</v>
      </c>
      <c r="M38" s="291">
        <v>3</v>
      </c>
      <c r="N38" s="225">
        <v>1</v>
      </c>
      <c r="O38" s="291">
        <v>175</v>
      </c>
      <c r="P38" s="225">
        <v>172</v>
      </c>
    </row>
    <row r="39" spans="2:16">
      <c r="B39" s="771" t="s">
        <v>63</v>
      </c>
      <c r="C39" s="536">
        <v>76</v>
      </c>
      <c r="D39" s="537">
        <v>68</v>
      </c>
      <c r="E39" s="536">
        <v>66</v>
      </c>
      <c r="F39" s="537">
        <v>84</v>
      </c>
      <c r="G39" s="536">
        <v>8</v>
      </c>
      <c r="H39" s="537">
        <v>16</v>
      </c>
      <c r="I39" s="536">
        <v>0</v>
      </c>
      <c r="J39" s="537">
        <v>0</v>
      </c>
      <c r="K39" s="536">
        <v>150</v>
      </c>
      <c r="L39" s="537">
        <v>168</v>
      </c>
      <c r="M39" s="536">
        <v>1</v>
      </c>
      <c r="N39" s="537">
        <v>1</v>
      </c>
      <c r="O39" s="536">
        <v>151</v>
      </c>
      <c r="P39" s="537">
        <v>169</v>
      </c>
    </row>
    <row r="40" spans="2:16">
      <c r="B40"/>
      <c r="C40"/>
      <c r="D40"/>
      <c r="E40"/>
      <c r="F40"/>
      <c r="G40"/>
      <c r="H40"/>
      <c r="I40"/>
      <c r="J40"/>
      <c r="K40"/>
      <c r="L40"/>
      <c r="M40"/>
      <c r="N40"/>
      <c r="O40"/>
      <c r="P40"/>
    </row>
    <row r="41" spans="2:16">
      <c r="B41" s="351" t="s">
        <v>64</v>
      </c>
      <c r="C41" s="352">
        <v>0</v>
      </c>
      <c r="D41" s="353">
        <v>0</v>
      </c>
      <c r="E41" s="352">
        <v>-11</v>
      </c>
      <c r="F41" s="353">
        <v>-5</v>
      </c>
      <c r="G41" s="352">
        <v>-40</v>
      </c>
      <c r="H41" s="353">
        <v>-36</v>
      </c>
      <c r="I41" s="772">
        <v>0</v>
      </c>
      <c r="J41" s="773">
        <v>0</v>
      </c>
      <c r="K41" s="352">
        <v>-51</v>
      </c>
      <c r="L41" s="353">
        <v>-41</v>
      </c>
      <c r="M41" s="352">
        <v>51</v>
      </c>
      <c r="N41" s="353">
        <v>41</v>
      </c>
      <c r="O41" s="352">
        <v>0</v>
      </c>
      <c r="P41" s="353">
        <v>0</v>
      </c>
    </row>
    <row r="42" spans="2:16">
      <c r="B42"/>
      <c r="C42"/>
      <c r="D42"/>
      <c r="E42"/>
      <c r="F42"/>
      <c r="G42"/>
      <c r="H42"/>
      <c r="I42"/>
      <c r="J42"/>
      <c r="K42"/>
      <c r="L42"/>
      <c r="M42"/>
      <c r="N42"/>
      <c r="O42"/>
      <c r="P42"/>
    </row>
    <row r="43" spans="2:16">
      <c r="B43" s="351" t="s">
        <v>65</v>
      </c>
      <c r="C43" s="352">
        <v>363</v>
      </c>
      <c r="D43" s="353">
        <v>275</v>
      </c>
      <c r="E43" s="352">
        <v>1432</v>
      </c>
      <c r="F43" s="353">
        <v>1515</v>
      </c>
      <c r="G43" s="352">
        <v>716</v>
      </c>
      <c r="H43" s="353">
        <v>606</v>
      </c>
      <c r="I43" s="352">
        <v>83</v>
      </c>
      <c r="J43" s="353">
        <v>81</v>
      </c>
      <c r="K43" s="352">
        <v>2594</v>
      </c>
      <c r="L43" s="353">
        <v>2477</v>
      </c>
      <c r="M43" s="352">
        <v>0</v>
      </c>
      <c r="N43" s="353">
        <v>0</v>
      </c>
      <c r="O43" s="352">
        <v>2594</v>
      </c>
      <c r="P43" s="353">
        <v>2477</v>
      </c>
    </row>
    <row r="44" spans="2:16">
      <c r="B44"/>
      <c r="C44"/>
      <c r="D44"/>
      <c r="E44"/>
      <c r="F44"/>
      <c r="G44"/>
      <c r="H44"/>
      <c r="I44"/>
      <c r="J44"/>
      <c r="K44"/>
      <c r="L44"/>
      <c r="M44"/>
      <c r="N44"/>
      <c r="O44"/>
      <c r="P44"/>
    </row>
    <row r="45" spans="2:16">
      <c r="B45" s="351" t="s">
        <v>66</v>
      </c>
      <c r="C45" s="352">
        <v>88</v>
      </c>
      <c r="D45" s="300">
        <v>0.32</v>
      </c>
      <c r="E45" s="352">
        <v>-83</v>
      </c>
      <c r="F45" s="300">
        <v>-5.4785478547854788E-2</v>
      </c>
      <c r="G45" s="352">
        <v>110</v>
      </c>
      <c r="H45" s="300">
        <v>0.18151815181518152</v>
      </c>
      <c r="I45" s="352">
        <v>2</v>
      </c>
      <c r="J45" s="300">
        <v>2.4691358024691357E-2</v>
      </c>
      <c r="K45" s="352">
        <v>117</v>
      </c>
      <c r="L45" s="300">
        <v>4.7234557932983451E-2</v>
      </c>
      <c r="M45" s="352">
        <v>0</v>
      </c>
      <c r="N45" s="353" t="s">
        <v>158</v>
      </c>
      <c r="O45" s="352">
        <v>117</v>
      </c>
      <c r="P45" s="300">
        <v>4.7234557932983451E-2</v>
      </c>
    </row>
  </sheetData>
  <mergeCells count="18">
    <mergeCell ref="B25:B27"/>
    <mergeCell ref="C25:P25"/>
    <mergeCell ref="C26:D26"/>
    <mergeCell ref="E26:F26"/>
    <mergeCell ref="G26:H26"/>
    <mergeCell ref="I26:J26"/>
    <mergeCell ref="K26:L26"/>
    <mergeCell ref="M26:N26"/>
    <mergeCell ref="O26:P26"/>
    <mergeCell ref="B2:B4"/>
    <mergeCell ref="K3:L3"/>
    <mergeCell ref="C2:P2"/>
    <mergeCell ref="M3:N3"/>
    <mergeCell ref="O3:P3"/>
    <mergeCell ref="C3:D3"/>
    <mergeCell ref="E3:F3"/>
    <mergeCell ref="G3:H3"/>
    <mergeCell ref="I3:J3"/>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9"/>
  <sheetViews>
    <sheetView showGridLines="0" topLeftCell="A4" workbookViewId="0">
      <selection activeCell="B43" sqref="B43"/>
    </sheetView>
  </sheetViews>
  <sheetFormatPr baseColWidth="10" defaultColWidth="7.28515625" defaultRowHeight="12.75"/>
  <cols>
    <col min="1" max="1" width="4.28515625" style="114" customWidth="1"/>
    <col min="2" max="2" width="64.5703125" style="114" customWidth="1"/>
    <col min="3" max="3" width="16.42578125" style="115" bestFit="1" customWidth="1"/>
    <col min="4" max="4" width="17.5703125" style="115" bestFit="1" customWidth="1"/>
    <col min="5" max="5" width="10.140625" style="115" customWidth="1"/>
    <col min="6" max="6" width="10" style="115" bestFit="1" customWidth="1"/>
    <col min="7" max="7" width="1.28515625" style="201" customWidth="1"/>
    <col min="8" max="8" width="11.28515625" style="114" customWidth="1"/>
    <col min="9" max="9" width="14" style="114" customWidth="1"/>
    <col min="10" max="10" width="12.28515625" style="114" customWidth="1"/>
    <col min="11" max="11" width="9.5703125" style="114" customWidth="1"/>
    <col min="12" max="16384" width="7.28515625" style="114"/>
  </cols>
  <sheetData>
    <row r="1" spans="1:11">
      <c r="A1" s="213"/>
      <c r="B1" s="150"/>
      <c r="H1" s="116"/>
    </row>
    <row r="2" spans="1:11">
      <c r="A2" s="89"/>
      <c r="B2" s="380"/>
      <c r="C2" s="381"/>
      <c r="D2" s="381"/>
      <c r="E2" s="381"/>
      <c r="F2" s="381"/>
      <c r="H2" s="116"/>
    </row>
    <row r="3" spans="1:11">
      <c r="A3" s="89"/>
      <c r="B3" s="859" t="s">
        <v>67</v>
      </c>
      <c r="C3" s="858" t="s">
        <v>11</v>
      </c>
      <c r="D3" s="858"/>
      <c r="E3" s="858"/>
      <c r="F3" s="858"/>
      <c r="G3" s="88"/>
      <c r="H3" s="858" t="s">
        <v>12</v>
      </c>
      <c r="I3" s="858"/>
      <c r="J3" s="858"/>
      <c r="K3" s="858"/>
    </row>
    <row r="4" spans="1:11" s="787" customFormat="1" ht="14.25">
      <c r="A4" s="149"/>
      <c r="B4" s="860"/>
      <c r="C4" s="382" t="s">
        <v>509</v>
      </c>
      <c r="D4" s="383" t="s">
        <v>510</v>
      </c>
      <c r="E4" s="384" t="s">
        <v>68</v>
      </c>
      <c r="F4" s="384" t="s">
        <v>13</v>
      </c>
      <c r="G4" s="125"/>
      <c r="H4" s="382" t="s">
        <v>506</v>
      </c>
      <c r="I4" s="383" t="s">
        <v>113</v>
      </c>
      <c r="J4" s="384" t="s">
        <v>68</v>
      </c>
      <c r="K4" s="384" t="s">
        <v>13</v>
      </c>
    </row>
    <row r="5" spans="1:11" s="103" customFormat="1" ht="7.5" customHeight="1">
      <c r="A5" s="88"/>
      <c r="B5" s="356"/>
      <c r="C5" s="378"/>
      <c r="D5" s="379"/>
      <c r="E5" s="379"/>
      <c r="F5" s="379"/>
      <c r="G5" s="198"/>
      <c r="H5" s="104"/>
      <c r="I5" s="104"/>
      <c r="J5" s="104"/>
      <c r="K5" s="104"/>
    </row>
    <row r="6" spans="1:11">
      <c r="A6" s="88"/>
      <c r="B6" s="356" t="s">
        <v>69</v>
      </c>
      <c r="C6" s="366">
        <v>6748.7669999999998</v>
      </c>
      <c r="D6" s="367">
        <v>6370.3389999999999</v>
      </c>
      <c r="E6" s="367">
        <v>378.42799999999988</v>
      </c>
      <c r="F6" s="359">
        <v>5.9404687882387404E-2</v>
      </c>
      <c r="G6" s="196"/>
      <c r="H6" s="366">
        <v>3375.63</v>
      </c>
      <c r="I6" s="367">
        <v>3230.4349999999999</v>
      </c>
      <c r="J6" s="367">
        <v>145.19500000000016</v>
      </c>
      <c r="K6" s="359">
        <v>4.4945959290312344E-2</v>
      </c>
    </row>
    <row r="7" spans="1:11">
      <c r="A7" s="88"/>
      <c r="B7" s="145" t="s">
        <v>70</v>
      </c>
      <c r="C7" s="354">
        <v>6200.4539999999997</v>
      </c>
      <c r="D7" s="81">
        <v>5759.9629999999997</v>
      </c>
      <c r="E7" s="81">
        <v>440.49099999999999</v>
      </c>
      <c r="F7" s="195">
        <v>7.6474623187683666E-2</v>
      </c>
      <c r="G7" s="195"/>
      <c r="H7" s="354">
        <v>3118.1109999999999</v>
      </c>
      <c r="I7" s="81">
        <v>2957.1039999999998</v>
      </c>
      <c r="J7" s="81">
        <v>161.00700000000006</v>
      </c>
      <c r="K7" s="195">
        <v>5.4447527039968857E-2</v>
      </c>
    </row>
    <row r="8" spans="1:11">
      <c r="A8" s="88"/>
      <c r="B8" s="331" t="s">
        <v>71</v>
      </c>
      <c r="C8" s="364">
        <v>548.31299999999999</v>
      </c>
      <c r="D8" s="365">
        <v>610.37599999999998</v>
      </c>
      <c r="E8" s="365">
        <v>-62.062999999999988</v>
      </c>
      <c r="F8" s="296">
        <v>-0.10167994809756607</v>
      </c>
      <c r="G8" s="195"/>
      <c r="H8" s="364">
        <v>257.51900000000001</v>
      </c>
      <c r="I8" s="365">
        <v>273.33099999999996</v>
      </c>
      <c r="J8" s="365">
        <v>-15.811999999999955</v>
      </c>
      <c r="K8" s="296">
        <v>-5.7849274323073331E-2</v>
      </c>
    </row>
    <row r="9" spans="1:11">
      <c r="A9" s="88"/>
      <c r="B9" s="356" t="s">
        <v>72</v>
      </c>
      <c r="C9" s="366">
        <v>-3888.4169999999999</v>
      </c>
      <c r="D9" s="367">
        <v>-3703.0639999999999</v>
      </c>
      <c r="E9" s="367">
        <v>-185.35300000000007</v>
      </c>
      <c r="F9" s="359">
        <v>-5.0053955319162742E-2</v>
      </c>
      <c r="G9" s="196"/>
      <c r="H9" s="366">
        <v>-1972.3979999999999</v>
      </c>
      <c r="I9" s="367">
        <v>-1893.2259999999997</v>
      </c>
      <c r="J9" s="367">
        <v>-79.172000000000253</v>
      </c>
      <c r="K9" s="359">
        <v>-4.1818567883601991E-2</v>
      </c>
    </row>
    <row r="10" spans="1:11">
      <c r="A10" s="88"/>
      <c r="B10" s="145" t="s">
        <v>73</v>
      </c>
      <c r="C10" s="354">
        <v>-2598.2159999999999</v>
      </c>
      <c r="D10" s="81">
        <v>-2513.3119999999999</v>
      </c>
      <c r="E10" s="81">
        <v>-84.903999999999996</v>
      </c>
      <c r="F10" s="195">
        <v>-3.3781719102125005E-2</v>
      </c>
      <c r="G10" s="195"/>
      <c r="H10" s="354">
        <v>-1323.9369999999999</v>
      </c>
      <c r="I10" s="81">
        <v>-1306.6129999999998</v>
      </c>
      <c r="J10" s="81">
        <v>-17.324000000000069</v>
      </c>
      <c r="K10" s="195">
        <v>-1.325870781937733E-2</v>
      </c>
    </row>
    <row r="11" spans="1:11">
      <c r="A11" s="88"/>
      <c r="B11" s="145" t="s">
        <v>74</v>
      </c>
      <c r="C11" s="354">
        <v>-38.392000000000003</v>
      </c>
      <c r="D11" s="81">
        <v>-25.876999999999999</v>
      </c>
      <c r="E11" s="81">
        <v>-12.515000000000004</v>
      </c>
      <c r="F11" s="195">
        <v>-0.48363411523746974</v>
      </c>
      <c r="G11" s="195"/>
      <c r="H11" s="354">
        <v>-17.952000000000002</v>
      </c>
      <c r="I11" s="81">
        <v>-15.952999999999999</v>
      </c>
      <c r="J11" s="81">
        <v>-1.9990000000000023</v>
      </c>
      <c r="K11" s="195">
        <v>-0.12530558515639706</v>
      </c>
    </row>
    <row r="12" spans="1:11">
      <c r="A12" s="88"/>
      <c r="B12" s="145" t="s">
        <v>75</v>
      </c>
      <c r="C12" s="354">
        <v>-671.89200000000005</v>
      </c>
      <c r="D12" s="81">
        <v>-549.16300000000001</v>
      </c>
      <c r="E12" s="81">
        <v>-122.72900000000004</v>
      </c>
      <c r="F12" s="195">
        <v>-0.22348373797943422</v>
      </c>
      <c r="G12" s="195"/>
      <c r="H12" s="354">
        <v>-332.66400000000004</v>
      </c>
      <c r="I12" s="81">
        <v>-285.423</v>
      </c>
      <c r="J12" s="81">
        <v>-47.241000000000042</v>
      </c>
      <c r="K12" s="195">
        <v>-0.16551223972840326</v>
      </c>
    </row>
    <row r="13" spans="1:11">
      <c r="A13" s="88"/>
      <c r="B13" s="331" t="s">
        <v>76</v>
      </c>
      <c r="C13" s="364">
        <v>-579.91700000000003</v>
      </c>
      <c r="D13" s="365">
        <v>-614.71199999999999</v>
      </c>
      <c r="E13" s="365">
        <v>34.794999999999959</v>
      </c>
      <c r="F13" s="296">
        <v>5.6603742890979775E-2</v>
      </c>
      <c r="G13" s="296"/>
      <c r="H13" s="364">
        <v>-297.84500000000003</v>
      </c>
      <c r="I13" s="365">
        <v>-285.23699999999997</v>
      </c>
      <c r="J13" s="365">
        <v>-12.608000000000061</v>
      </c>
      <c r="K13" s="296">
        <v>-4.4201839172337609E-2</v>
      </c>
    </row>
    <row r="14" spans="1:11">
      <c r="A14" s="88"/>
      <c r="B14" s="356" t="s">
        <v>77</v>
      </c>
      <c r="C14" s="366">
        <v>2860.35</v>
      </c>
      <c r="D14" s="367">
        <v>2667.2750000000001</v>
      </c>
      <c r="E14" s="367">
        <v>193.07499999999982</v>
      </c>
      <c r="F14" s="359">
        <v>7.2386611804182099E-2</v>
      </c>
      <c r="G14" s="196"/>
      <c r="H14" s="366">
        <v>1403.2320000000002</v>
      </c>
      <c r="I14" s="367">
        <v>1337.2090000000003</v>
      </c>
      <c r="J14" s="367">
        <v>66.022999999999911</v>
      </c>
      <c r="K14" s="359">
        <v>4.937373290188736E-2</v>
      </c>
    </row>
    <row r="15" spans="1:11">
      <c r="A15" s="88"/>
      <c r="B15" s="145" t="s">
        <v>78</v>
      </c>
      <c r="C15" s="354">
        <v>-245.637</v>
      </c>
      <c r="D15" s="81">
        <v>-253.108</v>
      </c>
      <c r="E15" s="81">
        <v>7.4710000000000036</v>
      </c>
      <c r="F15" s="195">
        <v>2.9517044107653663E-2</v>
      </c>
      <c r="G15" s="195"/>
      <c r="H15" s="354">
        <v>-126.081</v>
      </c>
      <c r="I15" s="81">
        <v>-133.167</v>
      </c>
      <c r="J15" s="81">
        <v>7.0859999999999985</v>
      </c>
      <c r="K15" s="195">
        <v>5.3211381198044548E-2</v>
      </c>
    </row>
    <row r="16" spans="1:11">
      <c r="A16" s="88"/>
      <c r="B16" s="331" t="s">
        <v>79</v>
      </c>
      <c r="C16" s="364">
        <v>-542.85299999999995</v>
      </c>
      <c r="D16" s="365">
        <v>-514.673</v>
      </c>
      <c r="E16" s="365">
        <v>-28.17999999999995</v>
      </c>
      <c r="F16" s="296">
        <v>-5.475321223378718E-2</v>
      </c>
      <c r="G16" s="195"/>
      <c r="H16" s="364">
        <v>-282.31599999999997</v>
      </c>
      <c r="I16" s="365">
        <v>-249.327</v>
      </c>
      <c r="J16" s="365">
        <v>-32.988999999999976</v>
      </c>
      <c r="K16" s="296">
        <v>-0.13231218440040579</v>
      </c>
    </row>
    <row r="17" spans="1:11">
      <c r="A17" s="88"/>
      <c r="B17" s="356" t="s">
        <v>80</v>
      </c>
      <c r="C17" s="366">
        <v>2071.8599999999997</v>
      </c>
      <c r="D17" s="367">
        <v>1899.4939999999999</v>
      </c>
      <c r="E17" s="367">
        <v>172.36599999999976</v>
      </c>
      <c r="F17" s="359">
        <v>9.074311369238322E-2</v>
      </c>
      <c r="G17" s="196"/>
      <c r="H17" s="366">
        <v>994.83500000000026</v>
      </c>
      <c r="I17" s="367">
        <v>954.71500000000037</v>
      </c>
      <c r="J17" s="367">
        <v>40.119999999999891</v>
      </c>
      <c r="K17" s="359">
        <v>4.2023012103088224E-2</v>
      </c>
    </row>
    <row r="18" spans="1:11">
      <c r="A18" s="88"/>
      <c r="B18" s="145" t="s">
        <v>81</v>
      </c>
      <c r="C18" s="354">
        <v>-559.38499999999999</v>
      </c>
      <c r="D18" s="81">
        <v>-484.50799999999998</v>
      </c>
      <c r="E18" s="81">
        <v>-74.87700000000001</v>
      </c>
      <c r="F18" s="195">
        <v>-0.15454233985816543</v>
      </c>
      <c r="G18" s="195"/>
      <c r="H18" s="354">
        <v>-288.60300000000001</v>
      </c>
      <c r="I18" s="81">
        <v>-262.21100000000001</v>
      </c>
      <c r="J18" s="81">
        <v>-26.391999999999996</v>
      </c>
      <c r="K18" s="195">
        <v>-0.10065176518147596</v>
      </c>
    </row>
    <row r="19" spans="1:11">
      <c r="A19" s="88"/>
      <c r="B19" s="368" t="s">
        <v>82</v>
      </c>
      <c r="C19" s="364">
        <v>-141.45699999999999</v>
      </c>
      <c r="D19" s="365">
        <v>-130.41300000000001</v>
      </c>
      <c r="E19" s="365">
        <v>-11.043999999999983</v>
      </c>
      <c r="F19" s="296">
        <v>-8.4684809029774502E-2</v>
      </c>
      <c r="G19" s="195"/>
      <c r="H19" s="364">
        <v>-65.012999999999991</v>
      </c>
      <c r="I19" s="365">
        <v>-65.902000000000015</v>
      </c>
      <c r="J19" s="365">
        <v>0.88900000000002422</v>
      </c>
      <c r="K19" s="296">
        <v>1.3489727170647689E-2</v>
      </c>
    </row>
    <row r="20" spans="1:11">
      <c r="A20" s="88"/>
      <c r="B20" s="356" t="s">
        <v>83</v>
      </c>
      <c r="C20" s="366">
        <v>1371.0179999999996</v>
      </c>
      <c r="D20" s="367">
        <v>1284.5729999999999</v>
      </c>
      <c r="E20" s="367">
        <v>86.444999999999766</v>
      </c>
      <c r="F20" s="359">
        <v>6.7294735293361899E-2</v>
      </c>
      <c r="G20" s="196"/>
      <c r="H20" s="366">
        <v>641.21900000000016</v>
      </c>
      <c r="I20" s="367">
        <v>626.60200000000032</v>
      </c>
      <c r="J20" s="367">
        <v>14.616999999999848</v>
      </c>
      <c r="K20" s="359">
        <v>2.3327407189890619E-2</v>
      </c>
    </row>
    <row r="21" spans="1:11">
      <c r="A21" s="88"/>
      <c r="B21" s="356" t="s">
        <v>84</v>
      </c>
      <c r="C21" s="366">
        <v>-536.81499999999994</v>
      </c>
      <c r="D21" s="367">
        <v>-293.64000000000004</v>
      </c>
      <c r="E21" s="367">
        <v>-243.1749999999999</v>
      </c>
      <c r="F21" s="359">
        <v>-0.82813989919629427</v>
      </c>
      <c r="G21" s="196"/>
      <c r="H21" s="366">
        <v>-355.80899999999997</v>
      </c>
      <c r="I21" s="367">
        <v>-109.22400000000003</v>
      </c>
      <c r="J21" s="367">
        <v>-246.58499999999992</v>
      </c>
      <c r="K21" s="359">
        <v>-2.2576082179740702</v>
      </c>
    </row>
    <row r="22" spans="1:11">
      <c r="A22" s="88"/>
      <c r="B22" s="145" t="s">
        <v>85</v>
      </c>
      <c r="C22" s="354">
        <v>224.76</v>
      </c>
      <c r="D22" s="81">
        <v>289.096</v>
      </c>
      <c r="E22" s="81">
        <v>-64.336000000000013</v>
      </c>
      <c r="F22" s="195">
        <v>-0.22254199297119301</v>
      </c>
      <c r="G22" s="195"/>
      <c r="H22" s="354">
        <v>117.39599999999999</v>
      </c>
      <c r="I22" s="81">
        <v>121.363</v>
      </c>
      <c r="J22" s="81">
        <v>-3.967000000000013</v>
      </c>
      <c r="K22" s="195">
        <v>-3.2687062778606439E-2</v>
      </c>
    </row>
    <row r="23" spans="1:11">
      <c r="A23" s="88"/>
      <c r="B23" s="151" t="s">
        <v>86</v>
      </c>
      <c r="C23" s="354">
        <v>-897.48599999999999</v>
      </c>
      <c r="D23" s="81">
        <v>-834.47400000000005</v>
      </c>
      <c r="E23" s="81">
        <v>-63.011999999999944</v>
      </c>
      <c r="F23" s="195">
        <v>-7.5511040487780248E-2</v>
      </c>
      <c r="G23" s="195"/>
      <c r="H23" s="354">
        <v>-477.47800000000001</v>
      </c>
      <c r="I23" s="81">
        <v>-404.04</v>
      </c>
      <c r="J23" s="81">
        <v>-73.437999999999988</v>
      </c>
      <c r="K23" s="195">
        <v>-0.18175923175923173</v>
      </c>
    </row>
    <row r="24" spans="1:11">
      <c r="A24" s="88"/>
      <c r="B24" s="151" t="s">
        <v>87</v>
      </c>
      <c r="C24" s="354">
        <v>213.15700000000001</v>
      </c>
      <c r="D24" s="81">
        <v>169.95</v>
      </c>
      <c r="E24" s="81">
        <v>43.207000000000022</v>
      </c>
      <c r="F24" s="195">
        <v>0.2542335981170934</v>
      </c>
      <c r="G24" s="195"/>
      <c r="H24" s="354">
        <v>86.243000000000009</v>
      </c>
      <c r="I24" s="81">
        <v>109.21299999999999</v>
      </c>
      <c r="J24" s="81">
        <v>-22.969999999999985</v>
      </c>
      <c r="K24" s="195">
        <v>-0.21032294690192546</v>
      </c>
    </row>
    <row r="25" spans="1:11">
      <c r="A25" s="88"/>
      <c r="B25" s="368" t="s">
        <v>88</v>
      </c>
      <c r="C25" s="364">
        <v>-77.245999999999995</v>
      </c>
      <c r="D25" s="365">
        <v>81.787999999999997</v>
      </c>
      <c r="E25" s="365">
        <v>-159.03399999999999</v>
      </c>
      <c r="F25" s="296">
        <v>-1.9444661808578276</v>
      </c>
      <c r="G25" s="195"/>
      <c r="H25" s="364">
        <v>-81.97</v>
      </c>
      <c r="I25" s="365">
        <v>64.239999999999995</v>
      </c>
      <c r="J25" s="365">
        <v>-146.20999999999998</v>
      </c>
      <c r="K25" s="296">
        <v>-2.2759962640099625</v>
      </c>
    </row>
    <row r="26" spans="1:11">
      <c r="A26" s="88"/>
      <c r="B26" s="356" t="s">
        <v>89</v>
      </c>
      <c r="C26" s="366">
        <v>1.3920000000000001</v>
      </c>
      <c r="D26" s="367">
        <v>-171.08100000000002</v>
      </c>
      <c r="E26" s="367">
        <v>172.47300000000001</v>
      </c>
      <c r="F26" s="359">
        <v>1.0081364967471549</v>
      </c>
      <c r="G26" s="196"/>
      <c r="H26" s="366">
        <v>1.4359999999999999</v>
      </c>
      <c r="I26" s="367">
        <v>-188.70099999999999</v>
      </c>
      <c r="J26" s="367">
        <v>190.137</v>
      </c>
      <c r="K26" s="359">
        <v>1.007609922575927</v>
      </c>
    </row>
    <row r="27" spans="1:11">
      <c r="A27" s="88"/>
      <c r="B27" s="331" t="s">
        <v>90</v>
      </c>
      <c r="C27" s="364">
        <v>1.399</v>
      </c>
      <c r="D27" s="365">
        <v>-174.22200000000001</v>
      </c>
      <c r="E27" s="365">
        <v>175.62100000000001</v>
      </c>
      <c r="F27" s="296">
        <v>1.0080299847321235</v>
      </c>
      <c r="G27" s="195"/>
      <c r="H27" s="364">
        <v>0.83600000000000008</v>
      </c>
      <c r="I27" s="365">
        <v>-191.809</v>
      </c>
      <c r="J27" s="365">
        <v>192.64500000000001</v>
      </c>
      <c r="K27" s="296">
        <v>1.0043585024686017</v>
      </c>
    </row>
    <row r="28" spans="1:11">
      <c r="A28" s="88"/>
      <c r="B28" s="331" t="s">
        <v>91</v>
      </c>
      <c r="C28" s="364">
        <v>-7.0000000000000001E-3</v>
      </c>
      <c r="D28" s="386">
        <v>3.141</v>
      </c>
      <c r="E28" s="365">
        <v>-3.1480000000000001</v>
      </c>
      <c r="F28" s="296">
        <v>-1.0022285896211398</v>
      </c>
      <c r="G28" s="195"/>
      <c r="H28" s="364">
        <v>0.6</v>
      </c>
      <c r="I28" s="386">
        <v>3.1080000000000001</v>
      </c>
      <c r="J28" s="365">
        <v>-2.508</v>
      </c>
      <c r="K28" s="296">
        <v>-0.80694980694980689</v>
      </c>
    </row>
    <row r="29" spans="1:11">
      <c r="A29" s="88"/>
      <c r="B29" s="356" t="s">
        <v>92</v>
      </c>
      <c r="C29" s="366">
        <v>835.59499999999969</v>
      </c>
      <c r="D29" s="367">
        <v>819.85199999999975</v>
      </c>
      <c r="E29" s="367">
        <v>15.742999999999938</v>
      </c>
      <c r="F29" s="359">
        <v>1.9202246259080839E-2</v>
      </c>
      <c r="G29" s="196"/>
      <c r="H29" s="366">
        <v>286.84600000000017</v>
      </c>
      <c r="I29" s="367">
        <v>328.67700000000025</v>
      </c>
      <c r="J29" s="367">
        <v>-41.831000000000074</v>
      </c>
      <c r="K29" s="359">
        <v>-0.12727084645411771</v>
      </c>
    </row>
    <row r="30" spans="1:11">
      <c r="A30" s="88"/>
      <c r="B30" s="331" t="s">
        <v>93</v>
      </c>
      <c r="C30" s="364">
        <v>-357.64400000000001</v>
      </c>
      <c r="D30" s="365">
        <v>-360.82100000000003</v>
      </c>
      <c r="E30" s="365">
        <v>3.1770000000000209</v>
      </c>
      <c r="F30" s="296">
        <v>8.8049198910263565E-3</v>
      </c>
      <c r="G30" s="195"/>
      <c r="H30" s="364">
        <v>-166.71700000000001</v>
      </c>
      <c r="I30" s="365">
        <v>-206.61900000000003</v>
      </c>
      <c r="J30" s="365">
        <v>39.902000000000015</v>
      </c>
      <c r="K30" s="296">
        <v>0.19311873545027325</v>
      </c>
    </row>
    <row r="31" spans="1:11">
      <c r="A31" s="88"/>
      <c r="B31" s="356" t="s">
        <v>94</v>
      </c>
      <c r="C31" s="360">
        <v>477.95099999999968</v>
      </c>
      <c r="D31" s="361">
        <v>459.03099999999972</v>
      </c>
      <c r="E31" s="361">
        <v>18.919999999999959</v>
      </c>
      <c r="F31" s="363">
        <v>4.1217259836481571E-2</v>
      </c>
      <c r="G31" s="195"/>
      <c r="H31" s="360">
        <v>120.12900000000016</v>
      </c>
      <c r="I31" s="361">
        <v>122.05800000000022</v>
      </c>
      <c r="J31" s="361">
        <v>-1.9290000000000589</v>
      </c>
      <c r="K31" s="363">
        <v>-1.5803962050828749E-2</v>
      </c>
    </row>
    <row r="32" spans="1:11">
      <c r="A32" s="88"/>
      <c r="B32" s="331" t="s">
        <v>95</v>
      </c>
      <c r="C32" s="332">
        <v>2002.326</v>
      </c>
      <c r="D32" s="682">
        <v>197.66900000000001</v>
      </c>
      <c r="E32" s="682">
        <v>1804.6569999999999</v>
      </c>
      <c r="F32" s="683" t="s">
        <v>507</v>
      </c>
      <c r="G32" s="195"/>
      <c r="H32" s="332">
        <v>1872.076</v>
      </c>
      <c r="I32" s="682">
        <v>124.37100000000001</v>
      </c>
      <c r="J32" s="682">
        <v>1747.7049999999999</v>
      </c>
      <c r="K32" s="683" t="s">
        <v>507</v>
      </c>
    </row>
    <row r="33" spans="1:11">
      <c r="A33" s="88"/>
      <c r="B33" s="356" t="s">
        <v>96</v>
      </c>
      <c r="C33" s="360">
        <v>2480.2769999999996</v>
      </c>
      <c r="D33" s="361">
        <v>656.6999999999997</v>
      </c>
      <c r="E33" s="361">
        <v>1823.577</v>
      </c>
      <c r="F33" s="362">
        <v>2.7768798538145285</v>
      </c>
      <c r="G33" s="195"/>
      <c r="H33" s="360">
        <v>1992.2050000000002</v>
      </c>
      <c r="I33" s="361">
        <v>246.42900000000003</v>
      </c>
      <c r="J33" s="361">
        <v>1746.0759999999998</v>
      </c>
      <c r="K33" s="362" t="s">
        <v>507</v>
      </c>
    </row>
    <row r="34" spans="1:11">
      <c r="A34" s="88"/>
      <c r="B34" s="356" t="s">
        <v>97</v>
      </c>
      <c r="C34" s="357">
        <v>2289.7359999999999</v>
      </c>
      <c r="D34" s="358">
        <v>476.137</v>
      </c>
      <c r="E34" s="358">
        <v>1813.5989999999999</v>
      </c>
      <c r="F34" s="359">
        <v>3.8089856490883927</v>
      </c>
      <c r="G34" s="196"/>
      <c r="H34" s="357">
        <v>1930.6519999999998</v>
      </c>
      <c r="I34" s="358">
        <v>168.82600000000002</v>
      </c>
      <c r="J34" s="358">
        <v>1762.1259999999997</v>
      </c>
      <c r="K34" s="359" t="s">
        <v>507</v>
      </c>
    </row>
    <row r="35" spans="1:11">
      <c r="A35" s="88"/>
      <c r="B35" s="375" t="s">
        <v>98</v>
      </c>
      <c r="C35" s="680">
        <v>190.541</v>
      </c>
      <c r="D35" s="681">
        <v>180.56299999999999</v>
      </c>
      <c r="E35" s="681">
        <v>9.9780000000000086</v>
      </c>
      <c r="F35" s="406">
        <v>5.5260490798225599E-2</v>
      </c>
      <c r="G35" s="195"/>
      <c r="H35" s="680">
        <v>61.552999999999997</v>
      </c>
      <c r="I35" s="681">
        <v>77.602999999999994</v>
      </c>
      <c r="J35" s="681">
        <v>-16.049999999999997</v>
      </c>
      <c r="K35" s="406">
        <v>-0.2068219012151592</v>
      </c>
    </row>
    <row r="36" spans="1:11" ht="14.25" customHeight="1">
      <c r="A36" s="89"/>
      <c r="B36" s="369"/>
      <c r="C36" s="365"/>
      <c r="D36" s="365"/>
      <c r="E36" s="365"/>
      <c r="F36" s="296"/>
      <c r="G36" s="195"/>
      <c r="H36" s="365"/>
      <c r="I36" s="365"/>
      <c r="J36" s="365"/>
      <c r="K36" s="296"/>
    </row>
    <row r="37" spans="1:11">
      <c r="A37" s="89"/>
      <c r="B37" s="370" t="s">
        <v>99</v>
      </c>
      <c r="C37" s="371">
        <v>3.0458178269155045E-3</v>
      </c>
      <c r="D37" s="372">
        <v>2.9296357406779594E-3</v>
      </c>
      <c r="E37" s="372">
        <v>1.1618208623754515E-4</v>
      </c>
      <c r="F37" s="373">
        <v>3.9657519405692065E-2</v>
      </c>
      <c r="G37" s="355"/>
      <c r="H37" s="371">
        <v>5.8156286582074744E-4</v>
      </c>
      <c r="I37" s="372">
        <v>5.8536599916349675E-4</v>
      </c>
      <c r="J37" s="372">
        <v>-3.8031333427493083E-6</v>
      </c>
      <c r="K37" s="373">
        <v>-6.4970178455600047E-3</v>
      </c>
    </row>
    <row r="38" spans="1:11">
      <c r="A38" s="89"/>
      <c r="B38" s="370" t="s">
        <v>100</v>
      </c>
      <c r="C38" s="371">
        <v>1.8297753741171287E-2</v>
      </c>
      <c r="D38" s="372">
        <v>1.5086331650787487E-3</v>
      </c>
      <c r="E38" s="372">
        <v>1.6789120576092539E-2</v>
      </c>
      <c r="F38" s="374" t="s">
        <v>507</v>
      </c>
      <c r="G38" s="199"/>
      <c r="H38" s="371">
        <v>1.7414838961756711E-2</v>
      </c>
      <c r="I38" s="372">
        <v>9.8833061816152126E-4</v>
      </c>
      <c r="J38" s="372">
        <v>1.642650834359519E-2</v>
      </c>
      <c r="K38" s="374" t="s">
        <v>507</v>
      </c>
    </row>
    <row r="39" spans="1:11">
      <c r="A39" s="89"/>
      <c r="B39" s="370" t="s">
        <v>101</v>
      </c>
      <c r="C39" s="371">
        <v>2.1343571568086792E-2</v>
      </c>
      <c r="D39" s="372">
        <v>4.4382689057567079E-3</v>
      </c>
      <c r="E39" s="372">
        <v>1.6905302662330084E-2</v>
      </c>
      <c r="F39" s="374">
        <v>3.8089856701568632</v>
      </c>
      <c r="G39" s="199"/>
      <c r="H39" s="371">
        <v>1.799640182757746E-2</v>
      </c>
      <c r="I39" s="372">
        <v>1.573696617325018E-3</v>
      </c>
      <c r="J39" s="372">
        <v>1.6422705210252443E-2</v>
      </c>
      <c r="K39" s="374" t="s">
        <v>507</v>
      </c>
    </row>
    <row r="40" spans="1:11">
      <c r="A40" s="89"/>
      <c r="C40" s="114"/>
      <c r="D40" s="114"/>
      <c r="E40" s="114"/>
      <c r="F40" s="114"/>
      <c r="G40" s="114"/>
      <c r="J40" s="150"/>
    </row>
    <row r="41" spans="1:11" ht="43.5" customHeight="1">
      <c r="A41" s="89"/>
      <c r="B41" s="857" t="s">
        <v>512</v>
      </c>
      <c r="C41" s="857"/>
      <c r="D41" s="857"/>
      <c r="E41" s="857"/>
      <c r="F41" s="857"/>
      <c r="G41" s="857"/>
      <c r="H41" s="857"/>
      <c r="I41" s="857"/>
      <c r="J41" s="857"/>
      <c r="K41" s="857"/>
    </row>
    <row r="42" spans="1:11" ht="23.25" customHeight="1">
      <c r="A42" s="89"/>
      <c r="B42" s="857" t="s">
        <v>513</v>
      </c>
      <c r="C42" s="857"/>
      <c r="D42" s="857"/>
      <c r="E42" s="857"/>
      <c r="F42" s="857"/>
      <c r="G42" s="857"/>
    </row>
    <row r="43" spans="1:11">
      <c r="C43" s="114"/>
      <c r="D43" s="114"/>
      <c r="E43" s="114"/>
      <c r="F43" s="114"/>
      <c r="G43" s="114"/>
    </row>
    <row r="44" spans="1:11" ht="14.25">
      <c r="B44" s="117"/>
      <c r="C44" s="77"/>
      <c r="D44" s="78"/>
      <c r="E44" s="78"/>
      <c r="F44" s="78"/>
      <c r="G44" s="78"/>
    </row>
    <row r="45" spans="1:11" ht="14.25">
      <c r="B45" s="117"/>
      <c r="C45" s="77"/>
      <c r="D45" s="78"/>
      <c r="E45" s="78"/>
      <c r="F45" s="78"/>
      <c r="G45" s="200"/>
    </row>
    <row r="46" spans="1:11" ht="14.25">
      <c r="B46" s="117"/>
      <c r="C46" s="77"/>
      <c r="D46" s="78"/>
      <c r="E46" s="78"/>
      <c r="F46" s="78"/>
      <c r="G46" s="200"/>
    </row>
    <row r="47" spans="1:11" ht="14.25">
      <c r="B47" s="117"/>
      <c r="C47" s="77"/>
      <c r="D47" s="78"/>
      <c r="E47" s="78"/>
      <c r="F47" s="78"/>
      <c r="G47" s="200"/>
      <c r="H47" s="77"/>
    </row>
    <row r="48" spans="1:11" s="103" customFormat="1" ht="6" customHeight="1">
      <c r="C48" s="77"/>
      <c r="D48" s="78"/>
      <c r="E48" s="78"/>
      <c r="F48" s="78"/>
      <c r="G48" s="200"/>
    </row>
    <row r="49" spans="2:7" s="103" customFormat="1" ht="18" hidden="1" customHeight="1">
      <c r="B49" s="118" t="s">
        <v>102</v>
      </c>
      <c r="C49" s="77"/>
      <c r="D49" s="78"/>
      <c r="E49" s="78"/>
      <c r="F49" s="78"/>
      <c r="G49" s="200"/>
    </row>
    <row r="50" spans="2:7" ht="6" customHeight="1">
      <c r="C50" s="77"/>
      <c r="D50" s="78"/>
      <c r="E50" s="78"/>
      <c r="F50" s="78"/>
      <c r="G50" s="200"/>
    </row>
    <row r="51" spans="2:7" ht="14.25">
      <c r="C51" s="77"/>
      <c r="D51" s="78"/>
      <c r="E51" s="78"/>
      <c r="F51" s="78"/>
      <c r="G51" s="200"/>
    </row>
    <row r="52" spans="2:7" ht="14.25">
      <c r="C52" s="77"/>
      <c r="D52" s="78"/>
      <c r="E52" s="78"/>
      <c r="F52" s="78"/>
      <c r="G52" s="200"/>
    </row>
    <row r="53" spans="2:7" ht="14.25">
      <c r="C53" s="77"/>
      <c r="D53" s="78"/>
      <c r="E53" s="78"/>
      <c r="F53" s="78"/>
      <c r="G53" s="200"/>
    </row>
    <row r="54" spans="2:7" ht="14.25">
      <c r="C54" s="77"/>
      <c r="D54" s="78"/>
      <c r="E54" s="78"/>
      <c r="F54" s="78"/>
      <c r="G54" s="200"/>
    </row>
    <row r="55" spans="2:7" ht="14.25">
      <c r="C55" s="77"/>
      <c r="D55" s="78"/>
      <c r="E55" s="78"/>
      <c r="F55" s="78"/>
      <c r="G55" s="200"/>
    </row>
    <row r="56" spans="2:7" ht="14.25">
      <c r="C56" s="77"/>
      <c r="D56" s="78"/>
      <c r="E56" s="78"/>
      <c r="F56" s="78"/>
      <c r="G56" s="200"/>
    </row>
    <row r="57" spans="2:7" ht="14.25">
      <c r="C57" s="77"/>
      <c r="D57" s="78"/>
      <c r="E57" s="78"/>
      <c r="F57" s="78"/>
      <c r="G57" s="200"/>
    </row>
    <row r="58" spans="2:7" ht="14.25">
      <c r="C58" s="77"/>
      <c r="D58" s="78"/>
      <c r="E58" s="78"/>
      <c r="F58" s="78"/>
      <c r="G58" s="200"/>
    </row>
    <row r="59" spans="2:7" ht="14.25">
      <c r="C59" s="77"/>
      <c r="D59" s="78"/>
      <c r="E59" s="78"/>
      <c r="F59" s="78"/>
      <c r="G59" s="200"/>
    </row>
    <row r="60" spans="2:7" ht="14.25">
      <c r="C60" s="77"/>
      <c r="D60" s="78"/>
      <c r="E60" s="78"/>
      <c r="F60" s="78"/>
      <c r="G60" s="200"/>
    </row>
    <row r="61" spans="2:7">
      <c r="C61" s="114"/>
      <c r="D61" s="114"/>
      <c r="E61" s="114"/>
      <c r="F61" s="114"/>
      <c r="G61" s="150"/>
    </row>
    <row r="62" spans="2:7">
      <c r="C62" s="114"/>
      <c r="D62" s="114"/>
      <c r="E62" s="114"/>
      <c r="F62" s="114"/>
      <c r="G62" s="150"/>
    </row>
    <row r="63" spans="2:7">
      <c r="C63" s="114"/>
      <c r="D63" s="114"/>
      <c r="E63" s="114"/>
      <c r="F63" s="114"/>
      <c r="G63" s="150"/>
    </row>
    <row r="64" spans="2:7">
      <c r="C64" s="114"/>
      <c r="D64" s="114"/>
      <c r="E64" s="114"/>
      <c r="F64" s="114"/>
      <c r="G64" s="150"/>
    </row>
    <row r="65" spans="3:7">
      <c r="C65" s="114"/>
      <c r="D65" s="114"/>
      <c r="E65" s="114"/>
      <c r="F65" s="114"/>
      <c r="G65" s="150"/>
    </row>
    <row r="66" spans="3:7">
      <c r="C66" s="114"/>
      <c r="D66" s="114"/>
      <c r="E66" s="114"/>
      <c r="F66" s="114"/>
      <c r="G66" s="150"/>
    </row>
    <row r="67" spans="3:7">
      <c r="C67" s="114"/>
      <c r="D67" s="114"/>
      <c r="E67" s="114"/>
      <c r="F67" s="114"/>
      <c r="G67" s="150"/>
    </row>
    <row r="68" spans="3:7">
      <c r="C68" s="114"/>
      <c r="D68" s="114"/>
      <c r="E68" s="114"/>
      <c r="F68" s="114"/>
      <c r="G68" s="150"/>
    </row>
    <row r="69" spans="3:7">
      <c r="C69" s="114"/>
      <c r="D69" s="114"/>
      <c r="E69" s="114"/>
      <c r="F69" s="114"/>
      <c r="G69" s="150"/>
    </row>
    <row r="70" spans="3:7">
      <c r="C70" s="114"/>
      <c r="D70" s="114"/>
      <c r="E70" s="114"/>
      <c r="F70" s="114"/>
      <c r="G70" s="150"/>
    </row>
    <row r="71" spans="3:7">
      <c r="C71" s="114"/>
      <c r="D71" s="114"/>
      <c r="E71" s="114"/>
      <c r="F71" s="114"/>
      <c r="G71" s="150"/>
    </row>
    <row r="72" spans="3:7">
      <c r="C72" s="114"/>
      <c r="D72" s="114"/>
      <c r="E72" s="114"/>
      <c r="F72" s="114"/>
      <c r="G72" s="150"/>
    </row>
    <row r="73" spans="3:7">
      <c r="C73" s="114"/>
      <c r="D73" s="114"/>
      <c r="E73" s="114"/>
      <c r="F73" s="114"/>
      <c r="G73" s="150"/>
    </row>
    <row r="74" spans="3:7">
      <c r="C74" s="114"/>
      <c r="D74" s="114"/>
      <c r="E74" s="114"/>
      <c r="F74" s="114"/>
      <c r="G74" s="150"/>
    </row>
    <row r="75" spans="3:7">
      <c r="C75" s="114"/>
      <c r="D75" s="114"/>
      <c r="E75" s="114"/>
      <c r="F75" s="114"/>
      <c r="G75" s="150"/>
    </row>
    <row r="76" spans="3:7">
      <c r="C76" s="114"/>
      <c r="D76" s="114"/>
      <c r="E76" s="114"/>
      <c r="F76" s="114"/>
      <c r="G76" s="150"/>
    </row>
    <row r="77" spans="3:7">
      <c r="C77" s="114"/>
      <c r="D77" s="114"/>
      <c r="E77" s="114"/>
      <c r="F77" s="114"/>
      <c r="G77" s="150"/>
    </row>
    <row r="78" spans="3:7">
      <c r="C78" s="114"/>
      <c r="D78" s="114"/>
      <c r="E78" s="114"/>
      <c r="F78" s="114"/>
      <c r="G78" s="150"/>
    </row>
    <row r="79" spans="3:7">
      <c r="C79" s="114"/>
      <c r="D79" s="114"/>
      <c r="E79" s="114"/>
      <c r="F79" s="114"/>
      <c r="G79" s="150"/>
    </row>
  </sheetData>
  <mergeCells count="5">
    <mergeCell ref="B42:G42"/>
    <mergeCell ref="C3:F3"/>
    <mergeCell ref="B3:B4"/>
    <mergeCell ref="H3:K3"/>
    <mergeCell ref="B41:K41"/>
  </mergeCells>
  <phoneticPr fontId="12" type="noConversion"/>
  <printOptions horizontalCentered="1" verticalCentered="1"/>
  <pageMargins left="0.31496062992125984" right="0.39370078740157483" top="0.4" bottom="0.32" header="0.3" footer="0.28000000000000003"/>
  <pageSetup paperSize="9" scale="90" orientation="landscape" r:id="rId1"/>
  <headerFooter alignWithMargins="0">
    <oddHeader>&amp;C&amp;"Arial"&amp;8&amp;K000000INTERNAL&amp;1#</oddHead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5"/>
  <sheetViews>
    <sheetView showGridLines="0" topLeftCell="A66" workbookViewId="0">
      <selection activeCell="J99" sqref="J99"/>
    </sheetView>
  </sheetViews>
  <sheetFormatPr baseColWidth="10" defaultColWidth="11.42578125" defaultRowHeight="12.75"/>
  <cols>
    <col min="1" max="1" width="9.28515625" style="103" customWidth="1"/>
    <col min="2" max="2" width="65.85546875" style="103" customWidth="1"/>
    <col min="3" max="4" width="16.42578125" style="103" bestFit="1" customWidth="1"/>
    <col min="5" max="6" width="11.42578125" style="103"/>
    <col min="7" max="7" width="2" style="103" customWidth="1"/>
    <col min="8" max="16384" width="11.42578125" style="103"/>
  </cols>
  <sheetData>
    <row r="1" spans="1:11">
      <c r="A1" s="89"/>
      <c r="B1" s="89"/>
      <c r="C1" s="89"/>
      <c r="D1" s="89"/>
      <c r="E1" s="89"/>
      <c r="F1" s="89"/>
      <c r="G1" s="89"/>
    </row>
    <row r="2" spans="1:11">
      <c r="A2" s="89"/>
      <c r="B2" s="864"/>
      <c r="C2" s="864"/>
      <c r="D2" s="864"/>
      <c r="E2" s="864"/>
      <c r="F2" s="864"/>
      <c r="G2" s="89"/>
    </row>
    <row r="3" spans="1:11" ht="20.25" customHeight="1">
      <c r="A3" s="89"/>
      <c r="B3" s="862" t="s">
        <v>103</v>
      </c>
      <c r="C3" s="861" t="s">
        <v>11</v>
      </c>
      <c r="D3" s="861"/>
      <c r="E3" s="861"/>
      <c r="F3" s="861"/>
      <c r="G3" s="89"/>
      <c r="H3" s="861" t="s">
        <v>12</v>
      </c>
      <c r="I3" s="861"/>
      <c r="J3" s="861"/>
      <c r="K3" s="861"/>
    </row>
    <row r="4" spans="1:11" ht="20.25" customHeight="1">
      <c r="A4" s="89"/>
      <c r="B4" s="863"/>
      <c r="C4" s="388" t="s">
        <v>509</v>
      </c>
      <c r="D4" s="389" t="s">
        <v>510</v>
      </c>
      <c r="E4" s="390" t="s">
        <v>68</v>
      </c>
      <c r="F4" s="390" t="s">
        <v>2</v>
      </c>
      <c r="G4" s="89"/>
      <c r="H4" s="388" t="s">
        <v>506</v>
      </c>
      <c r="I4" s="389" t="s">
        <v>113</v>
      </c>
      <c r="J4" s="390" t="s">
        <v>68</v>
      </c>
      <c r="K4" s="390" t="s">
        <v>2</v>
      </c>
    </row>
    <row r="5" spans="1:11">
      <c r="A5" s="89"/>
      <c r="B5" s="391"/>
      <c r="C5" s="392"/>
      <c r="D5" s="393"/>
      <c r="E5" s="393"/>
      <c r="F5" s="393"/>
      <c r="G5" s="89"/>
      <c r="H5" s="392"/>
      <c r="I5" s="393"/>
      <c r="J5" s="393"/>
      <c r="K5" s="393"/>
    </row>
    <row r="6" spans="1:11">
      <c r="A6" s="89"/>
      <c r="B6" s="394" t="s">
        <v>104</v>
      </c>
      <c r="C6" s="395"/>
      <c r="D6" s="395"/>
      <c r="E6" s="395"/>
      <c r="F6" s="396"/>
      <c r="G6" s="89"/>
      <c r="H6" s="395"/>
      <c r="I6" s="395"/>
      <c r="J6" s="395"/>
      <c r="K6" s="396"/>
    </row>
    <row r="7" spans="1:11">
      <c r="A7" s="89"/>
      <c r="B7" s="97" t="s">
        <v>5</v>
      </c>
      <c r="C7" s="387">
        <v>23.221</v>
      </c>
      <c r="D7" s="216">
        <v>45.325000000000003</v>
      </c>
      <c r="E7" s="216">
        <v>-22.104000000000003</v>
      </c>
      <c r="F7" s="195">
        <v>-0.48767788196359629</v>
      </c>
      <c r="G7" s="216"/>
      <c r="H7" s="387">
        <v>13.151</v>
      </c>
      <c r="I7" s="216">
        <v>3.2870000000000061</v>
      </c>
      <c r="J7" s="216">
        <v>9.8639999999999937</v>
      </c>
      <c r="K7" s="195">
        <v>3.0009126863401203</v>
      </c>
    </row>
    <row r="8" spans="1:11">
      <c r="A8" s="89"/>
      <c r="B8" s="97" t="s">
        <v>6</v>
      </c>
      <c r="C8" s="387">
        <v>573.31899999999996</v>
      </c>
      <c r="D8" s="216">
        <v>542.35500000000002</v>
      </c>
      <c r="E8" s="216">
        <v>30.963999999999942</v>
      </c>
      <c r="F8" s="195">
        <v>5.709175724387161E-2</v>
      </c>
      <c r="G8" s="216"/>
      <c r="H8" s="387">
        <v>287.84299999999996</v>
      </c>
      <c r="I8" s="216">
        <v>271.54899999999998</v>
      </c>
      <c r="J8" s="216">
        <v>16.293999999999983</v>
      </c>
      <c r="K8" s="195">
        <v>6.0003903531222758E-2</v>
      </c>
    </row>
    <row r="9" spans="1:11">
      <c r="A9" s="89"/>
      <c r="B9" s="97" t="s">
        <v>7</v>
      </c>
      <c r="C9" s="387">
        <v>901.87199999999996</v>
      </c>
      <c r="D9" s="216">
        <v>768.48800000000006</v>
      </c>
      <c r="E9" s="216">
        <v>133.3839999999999</v>
      </c>
      <c r="F9" s="195">
        <v>0.17356679609831249</v>
      </c>
      <c r="G9" s="216"/>
      <c r="H9" s="387">
        <v>464.63599999999997</v>
      </c>
      <c r="I9" s="216">
        <v>410.28800000000007</v>
      </c>
      <c r="J9" s="216">
        <v>54.3479999999999</v>
      </c>
      <c r="K9" s="195">
        <v>0.13246305034512318</v>
      </c>
    </row>
    <row r="10" spans="1:11">
      <c r="A10" s="89"/>
      <c r="B10" s="400" t="s">
        <v>50</v>
      </c>
      <c r="C10" s="401">
        <v>163.37200000000001</v>
      </c>
      <c r="D10" s="402">
        <v>143.23099999999999</v>
      </c>
      <c r="E10" s="402">
        <v>20.14100000000002</v>
      </c>
      <c r="F10" s="296">
        <v>0.14061900007679906</v>
      </c>
      <c r="G10" s="216"/>
      <c r="H10" s="401">
        <v>82.882000000000019</v>
      </c>
      <c r="I10" s="402">
        <v>80.486999999999995</v>
      </c>
      <c r="J10" s="402">
        <v>2.3950000000000244</v>
      </c>
      <c r="K10" s="296">
        <v>2.9756358169642505E-2</v>
      </c>
    </row>
    <row r="11" spans="1:11" s="178" customFormat="1">
      <c r="A11" s="154"/>
      <c r="B11" s="397" t="s">
        <v>105</v>
      </c>
      <c r="C11" s="398">
        <v>1661.7839999999999</v>
      </c>
      <c r="D11" s="399">
        <v>1499.3990000000001</v>
      </c>
      <c r="E11" s="399">
        <v>162.38499999999985</v>
      </c>
      <c r="F11" s="359">
        <v>0.10830005889026184</v>
      </c>
      <c r="G11" s="226"/>
      <c r="H11" s="398">
        <v>848.51199999999994</v>
      </c>
      <c r="I11" s="399">
        <v>765.61099999999999</v>
      </c>
      <c r="J11" s="399">
        <v>82.900999999999897</v>
      </c>
      <c r="K11" s="359">
        <v>0.10828083713530745</v>
      </c>
    </row>
    <row r="12" spans="1:11">
      <c r="A12" s="88"/>
      <c r="B12" s="393"/>
      <c r="C12" s="405"/>
      <c r="D12" s="414"/>
      <c r="E12" s="414"/>
      <c r="F12" s="415"/>
      <c r="G12" s="216"/>
      <c r="H12" s="405"/>
      <c r="I12" s="414"/>
      <c r="J12" s="414"/>
      <c r="K12" s="415"/>
    </row>
    <row r="13" spans="1:11">
      <c r="A13" s="89"/>
      <c r="B13" s="410" t="s">
        <v>106</v>
      </c>
      <c r="C13" s="411"/>
      <c r="D13" s="411"/>
      <c r="E13" s="411"/>
      <c r="F13" s="412"/>
      <c r="G13" s="226"/>
      <c r="H13" s="411"/>
      <c r="I13" s="411"/>
      <c r="J13" s="411"/>
      <c r="K13" s="412"/>
    </row>
    <row r="14" spans="1:11">
      <c r="A14" s="89"/>
      <c r="B14" s="97" t="s">
        <v>5</v>
      </c>
      <c r="C14" s="387">
        <v>582.80399999999997</v>
      </c>
      <c r="D14" s="216">
        <v>500.59899999999999</v>
      </c>
      <c r="E14" s="216">
        <v>82.204999999999984</v>
      </c>
      <c r="F14" s="195">
        <v>0.16421327249954554</v>
      </c>
      <c r="G14" s="216"/>
      <c r="H14" s="387">
        <v>347.03199999999998</v>
      </c>
      <c r="I14" s="216">
        <v>271.31099999999998</v>
      </c>
      <c r="J14" s="216">
        <v>75.721000000000004</v>
      </c>
      <c r="K14" s="195">
        <v>0.27909299659800002</v>
      </c>
    </row>
    <row r="15" spans="1:11">
      <c r="A15" s="89"/>
      <c r="B15" s="97" t="s">
        <v>6</v>
      </c>
      <c r="C15" s="387">
        <v>3443.306</v>
      </c>
      <c r="D15" s="216">
        <v>3540.7640000000001</v>
      </c>
      <c r="E15" s="216">
        <v>-97.458000000000084</v>
      </c>
      <c r="F15" s="195">
        <v>-2.7524568144050243E-2</v>
      </c>
      <c r="G15" s="216"/>
      <c r="H15" s="387">
        <v>1653.347</v>
      </c>
      <c r="I15" s="216">
        <v>1750.7150000000001</v>
      </c>
      <c r="J15" s="216">
        <v>-97.368000000000166</v>
      </c>
      <c r="K15" s="195">
        <v>-5.5616133979545568E-2</v>
      </c>
    </row>
    <row r="16" spans="1:11">
      <c r="A16" s="89"/>
      <c r="B16" s="400" t="s">
        <v>7</v>
      </c>
      <c r="C16" s="401">
        <v>1162.2739999999999</v>
      </c>
      <c r="D16" s="402">
        <v>907.76599999999996</v>
      </c>
      <c r="E16" s="402">
        <v>254.50799999999992</v>
      </c>
      <c r="F16" s="296">
        <v>0.28036740745963162</v>
      </c>
      <c r="G16" s="216"/>
      <c r="H16" s="401">
        <v>578.97799999999984</v>
      </c>
      <c r="I16" s="402">
        <v>483.24999999999994</v>
      </c>
      <c r="J16" s="402">
        <v>95.727999999999895</v>
      </c>
      <c r="K16" s="296">
        <v>0.19809208484221408</v>
      </c>
    </row>
    <row r="17" spans="1:11">
      <c r="A17" s="88"/>
      <c r="B17" s="397" t="s">
        <v>107</v>
      </c>
      <c r="C17" s="398">
        <v>5188.384</v>
      </c>
      <c r="D17" s="399">
        <v>4949.1289999999999</v>
      </c>
      <c r="E17" s="399">
        <v>239.25499999999982</v>
      </c>
      <c r="F17" s="359">
        <v>4.8342849822665679E-2</v>
      </c>
      <c r="G17" s="219"/>
      <c r="H17" s="398">
        <v>2579.357</v>
      </c>
      <c r="I17" s="399">
        <v>2505.2759999999998</v>
      </c>
      <c r="J17" s="399">
        <v>74.080999999999733</v>
      </c>
      <c r="K17" s="359">
        <v>2.9569995481535827E-2</v>
      </c>
    </row>
    <row r="18" spans="1:11">
      <c r="A18" s="88"/>
      <c r="B18" s="393"/>
      <c r="C18" s="403"/>
      <c r="D18" s="403"/>
      <c r="E18" s="403"/>
      <c r="F18" s="300"/>
      <c r="G18" s="219"/>
      <c r="H18" s="403"/>
      <c r="I18" s="403"/>
      <c r="J18" s="403"/>
      <c r="K18" s="300"/>
    </row>
    <row r="19" spans="1:11">
      <c r="A19" s="89"/>
      <c r="B19" s="404" t="s">
        <v>108</v>
      </c>
      <c r="C19" s="416">
        <v>-101.401</v>
      </c>
      <c r="D19" s="405">
        <v>-78.188999999999993</v>
      </c>
      <c r="E19" s="405">
        <v>-23.212000000000003</v>
      </c>
      <c r="F19" s="406">
        <v>-0.29687040376523566</v>
      </c>
      <c r="G19" s="219"/>
      <c r="H19" s="416">
        <v>-52.238999999999997</v>
      </c>
      <c r="I19" s="405">
        <v>-40.451999999999991</v>
      </c>
      <c r="J19" s="405">
        <v>-11.787000000000006</v>
      </c>
      <c r="K19" s="406">
        <v>-0.29138237911598952</v>
      </c>
    </row>
    <row r="20" spans="1:11">
      <c r="A20" s="89"/>
      <c r="B20" s="404"/>
      <c r="C20" s="405"/>
      <c r="D20" s="405"/>
      <c r="E20" s="405"/>
      <c r="F20" s="405"/>
      <c r="G20" s="219"/>
      <c r="H20" s="405"/>
      <c r="I20" s="405"/>
      <c r="J20" s="405"/>
      <c r="K20" s="405"/>
    </row>
    <row r="21" spans="1:11" s="122" customFormat="1">
      <c r="A21" s="120"/>
      <c r="B21" s="413" t="s">
        <v>109</v>
      </c>
      <c r="C21" s="360">
        <v>6748.7669999999998</v>
      </c>
      <c r="D21" s="361">
        <v>6370.3389999999999</v>
      </c>
      <c r="E21" s="361">
        <v>378.42799999999966</v>
      </c>
      <c r="F21" s="300">
        <v>5.9404687882387508E-2</v>
      </c>
      <c r="G21" s="216"/>
      <c r="H21" s="360">
        <v>3375.6299999999997</v>
      </c>
      <c r="I21" s="361">
        <v>3230.4349999999999</v>
      </c>
      <c r="J21" s="361">
        <v>145.19499999999962</v>
      </c>
      <c r="K21" s="300">
        <v>4.494595929031231E-2</v>
      </c>
    </row>
    <row r="22" spans="1:11">
      <c r="A22" s="89"/>
      <c r="B22" s="407"/>
      <c r="C22" s="408"/>
      <c r="D22" s="408"/>
      <c r="E22" s="408"/>
      <c r="F22" s="409"/>
      <c r="G22" s="216"/>
      <c r="H22" s="408"/>
      <c r="I22" s="408"/>
      <c r="J22" s="408"/>
      <c r="K22" s="409"/>
    </row>
    <row r="23" spans="1:11">
      <c r="A23" s="89"/>
      <c r="B23" s="394" t="s">
        <v>104</v>
      </c>
      <c r="C23" s="395"/>
      <c r="D23" s="395"/>
      <c r="E23" s="395"/>
      <c r="F23" s="396"/>
      <c r="G23" s="226"/>
      <c r="H23" s="395"/>
      <c r="I23" s="395"/>
      <c r="J23" s="395"/>
      <c r="K23" s="396"/>
    </row>
    <row r="24" spans="1:11">
      <c r="A24" s="89"/>
      <c r="B24" s="97" t="s">
        <v>5</v>
      </c>
      <c r="C24" s="387">
        <v>-2.1659999999999999</v>
      </c>
      <c r="D24" s="216">
        <v>-2.532</v>
      </c>
      <c r="E24" s="216">
        <v>0.3660000000000001</v>
      </c>
      <c r="F24" s="195">
        <v>0.14454976303317535</v>
      </c>
      <c r="G24" s="216"/>
      <c r="H24" s="387">
        <v>-1.1399999999999999</v>
      </c>
      <c r="I24" s="216">
        <v>-0.54400000000000004</v>
      </c>
      <c r="J24" s="216">
        <v>-0.59599999999999986</v>
      </c>
      <c r="K24" s="195">
        <v>-1.0955882352941173</v>
      </c>
    </row>
    <row r="25" spans="1:11">
      <c r="A25" s="89"/>
      <c r="B25" s="97" t="s">
        <v>6</v>
      </c>
      <c r="C25" s="387">
        <v>-171.596</v>
      </c>
      <c r="D25" s="216">
        <v>-181.238</v>
      </c>
      <c r="E25" s="216">
        <v>9.6419999999999959</v>
      </c>
      <c r="F25" s="195">
        <v>5.3200763636764847E-2</v>
      </c>
      <c r="G25" s="216"/>
      <c r="H25" s="387">
        <v>-76.957000000000008</v>
      </c>
      <c r="I25" s="216">
        <v>-88.462999999999994</v>
      </c>
      <c r="J25" s="216">
        <v>11.505999999999986</v>
      </c>
      <c r="K25" s="195">
        <v>0.13006567717576822</v>
      </c>
    </row>
    <row r="26" spans="1:11">
      <c r="A26" s="89"/>
      <c r="B26" s="97" t="s">
        <v>7</v>
      </c>
      <c r="C26" s="387">
        <v>-486.00700000000001</v>
      </c>
      <c r="D26" s="216">
        <v>-320.68200000000002</v>
      </c>
      <c r="E26" s="216">
        <v>-165.32499999999999</v>
      </c>
      <c r="F26" s="195">
        <v>-0.5155418763759736</v>
      </c>
      <c r="G26" s="216"/>
      <c r="H26" s="387">
        <v>-260.589</v>
      </c>
      <c r="I26" s="216">
        <v>-175.86700000000002</v>
      </c>
      <c r="J26" s="216">
        <v>-84.72199999999998</v>
      </c>
      <c r="K26" s="195">
        <v>-0.48173904143472046</v>
      </c>
    </row>
    <row r="27" spans="1:11">
      <c r="A27" s="89"/>
      <c r="B27" s="400" t="s">
        <v>50</v>
      </c>
      <c r="C27" s="401">
        <v>-82.707999999999998</v>
      </c>
      <c r="D27" s="402">
        <v>-64.052000000000007</v>
      </c>
      <c r="E27" s="402">
        <v>-18.655999999999992</v>
      </c>
      <c r="F27" s="296">
        <v>-0.29126334852931968</v>
      </c>
      <c r="G27" s="216"/>
      <c r="H27" s="401">
        <v>-57.906999999999996</v>
      </c>
      <c r="I27" s="402">
        <v>-51.265000000000008</v>
      </c>
      <c r="J27" s="402">
        <v>-6.6419999999999888</v>
      </c>
      <c r="K27" s="296">
        <v>-0.12956207939139741</v>
      </c>
    </row>
    <row r="28" spans="1:11">
      <c r="A28" s="88"/>
      <c r="B28" s="393" t="s">
        <v>110</v>
      </c>
      <c r="C28" s="417">
        <v>-742.47699999999998</v>
      </c>
      <c r="D28" s="403">
        <v>-568.50400000000002</v>
      </c>
      <c r="E28" s="403">
        <v>-173.97300000000001</v>
      </c>
      <c r="F28" s="300">
        <v>-0.30601895501175003</v>
      </c>
      <c r="G28" s="219"/>
      <c r="H28" s="417">
        <v>-396.59300000000002</v>
      </c>
      <c r="I28" s="403">
        <v>-316.13900000000001</v>
      </c>
      <c r="J28" s="403">
        <v>-80.453999999999979</v>
      </c>
      <c r="K28" s="300">
        <v>-0.25448932273461988</v>
      </c>
    </row>
    <row r="29" spans="1:11">
      <c r="A29" s="88"/>
      <c r="B29" s="393"/>
      <c r="C29" s="405"/>
      <c r="D29" s="414"/>
      <c r="E29" s="414"/>
      <c r="F29" s="415"/>
      <c r="G29" s="226"/>
      <c r="H29" s="405"/>
      <c r="I29" s="414"/>
      <c r="J29" s="414"/>
      <c r="K29" s="415"/>
    </row>
    <row r="30" spans="1:11">
      <c r="A30" s="89"/>
      <c r="B30" s="410" t="s">
        <v>106</v>
      </c>
      <c r="C30" s="411"/>
      <c r="D30" s="411"/>
      <c r="E30" s="411"/>
      <c r="F30" s="412"/>
      <c r="G30" s="226"/>
      <c r="H30" s="411"/>
      <c r="I30" s="411"/>
      <c r="J30" s="411"/>
      <c r="K30" s="412"/>
    </row>
    <row r="31" spans="1:11">
      <c r="A31" s="89"/>
      <c r="B31" s="97" t="s">
        <v>5</v>
      </c>
      <c r="C31" s="387">
        <v>-391.49700000000001</v>
      </c>
      <c r="D31" s="216">
        <v>-414.26400000000001</v>
      </c>
      <c r="E31" s="216">
        <v>22.766999999999996</v>
      </c>
      <c r="F31" s="195">
        <v>5.4957708128150151E-2</v>
      </c>
      <c r="G31" s="216"/>
      <c r="H31" s="387">
        <v>-228.24600000000001</v>
      </c>
      <c r="I31" s="216">
        <v>-203.554</v>
      </c>
      <c r="J31" s="216">
        <v>-24.692000000000007</v>
      </c>
      <c r="K31" s="195">
        <v>-0.12130442044862799</v>
      </c>
    </row>
    <row r="32" spans="1:11">
      <c r="A32" s="89"/>
      <c r="B32" s="97" t="s">
        <v>6</v>
      </c>
      <c r="C32" s="387">
        <v>-2211.721</v>
      </c>
      <c r="D32" s="216">
        <v>-2268.1799999999998</v>
      </c>
      <c r="E32" s="216">
        <v>56.458999999999833</v>
      </c>
      <c r="F32" s="195">
        <v>2.4891763440291315E-2</v>
      </c>
      <c r="G32" s="216"/>
      <c r="H32" s="387">
        <v>-1091.578</v>
      </c>
      <c r="I32" s="216">
        <v>-1136.9049999999997</v>
      </c>
      <c r="J32" s="216">
        <v>45.326999999999771</v>
      </c>
      <c r="K32" s="195">
        <v>3.9868766519629895E-2</v>
      </c>
    </row>
    <row r="33" spans="1:11">
      <c r="A33" s="89"/>
      <c r="B33" s="400" t="s">
        <v>7</v>
      </c>
      <c r="C33" s="401">
        <v>-656.84299999999996</v>
      </c>
      <c r="D33" s="402">
        <v>-544.67999999999995</v>
      </c>
      <c r="E33" s="402">
        <v>-112.16300000000001</v>
      </c>
      <c r="F33" s="296">
        <v>-0.2059245795696556</v>
      </c>
      <c r="G33" s="216"/>
      <c r="H33" s="401">
        <v>-316.81899999999996</v>
      </c>
      <c r="I33" s="402">
        <v>-286.62199999999996</v>
      </c>
      <c r="J33" s="402">
        <v>-30.197000000000003</v>
      </c>
      <c r="K33" s="296">
        <v>-0.10535478783903551</v>
      </c>
    </row>
    <row r="34" spans="1:11">
      <c r="A34" s="88"/>
      <c r="B34" s="393" t="s">
        <v>111</v>
      </c>
      <c r="C34" s="417">
        <v>-3260.0609999999997</v>
      </c>
      <c r="D34" s="403">
        <v>-3227.1239999999998</v>
      </c>
      <c r="E34" s="403">
        <v>-32.937000000000182</v>
      </c>
      <c r="F34" s="300">
        <v>-1.0206301338281376E-2</v>
      </c>
      <c r="G34" s="216"/>
      <c r="H34" s="417">
        <v>-1636.643</v>
      </c>
      <c r="I34" s="403">
        <v>-1627.0809999999997</v>
      </c>
      <c r="J34" s="403">
        <v>-9.5620000000002392</v>
      </c>
      <c r="K34" s="300">
        <v>-5.8767817951290713E-3</v>
      </c>
    </row>
    <row r="35" spans="1:11">
      <c r="A35" s="88"/>
      <c r="B35" s="393"/>
      <c r="C35" s="403"/>
      <c r="D35" s="403"/>
      <c r="E35" s="403"/>
      <c r="F35" s="300"/>
      <c r="G35" s="216"/>
      <c r="H35" s="403"/>
      <c r="I35" s="403"/>
      <c r="J35" s="403"/>
      <c r="K35" s="300"/>
    </row>
    <row r="36" spans="1:11">
      <c r="A36" s="89"/>
      <c r="B36" s="404" t="s">
        <v>108</v>
      </c>
      <c r="C36" s="416">
        <v>114.121</v>
      </c>
      <c r="D36" s="405">
        <v>92.563999999999993</v>
      </c>
      <c r="E36" s="405">
        <v>21.557000000000002</v>
      </c>
      <c r="F36" s="406">
        <v>0.23288751566483734</v>
      </c>
      <c r="G36" s="219"/>
      <c r="H36" s="416">
        <v>60.837999999999994</v>
      </c>
      <c r="I36" s="405">
        <v>49.993999999999993</v>
      </c>
      <c r="J36" s="405">
        <v>10.844000000000001</v>
      </c>
      <c r="K36" s="406">
        <v>0.21690602872344678</v>
      </c>
    </row>
    <row r="37" spans="1:11">
      <c r="A37" s="89"/>
      <c r="B37" s="404"/>
      <c r="C37" s="405"/>
      <c r="D37" s="405"/>
      <c r="E37" s="405"/>
      <c r="F37" s="405"/>
      <c r="G37" s="216"/>
      <c r="H37" s="405"/>
      <c r="I37" s="405"/>
      <c r="J37" s="405"/>
      <c r="K37" s="405"/>
    </row>
    <row r="38" spans="1:11" s="122" customFormat="1">
      <c r="A38" s="120"/>
      <c r="B38" s="413" t="s">
        <v>112</v>
      </c>
      <c r="C38" s="360">
        <v>-3888.4169999999995</v>
      </c>
      <c r="D38" s="361">
        <v>-3703.0639999999999</v>
      </c>
      <c r="E38" s="361">
        <v>-185.35300000000018</v>
      </c>
      <c r="F38" s="300">
        <v>-5.0053955319162569E-2</v>
      </c>
      <c r="G38" s="216"/>
      <c r="H38" s="360">
        <v>-1972.3980000000001</v>
      </c>
      <c r="I38" s="361">
        <v>-1893.2259999999999</v>
      </c>
      <c r="J38" s="361">
        <v>-79.172000000000224</v>
      </c>
      <c r="K38" s="300">
        <v>-4.1818567883602054E-2</v>
      </c>
    </row>
    <row r="39" spans="1:11" s="147" customFormat="1">
      <c r="B39" s="155"/>
      <c r="C39" s="227"/>
      <c r="D39" s="227"/>
      <c r="E39" s="227"/>
      <c r="F39" s="228"/>
      <c r="G39" s="229"/>
    </row>
    <row r="40" spans="1:11" s="147" customFormat="1">
      <c r="B40" s="864"/>
      <c r="C40" s="864"/>
      <c r="D40" s="864"/>
      <c r="E40" s="864"/>
      <c r="F40" s="864"/>
      <c r="G40" s="89"/>
    </row>
    <row r="41" spans="1:11" s="147" customFormat="1" ht="23.25" customHeight="1">
      <c r="B41" s="862" t="s">
        <v>103</v>
      </c>
      <c r="C41" s="861" t="s">
        <v>11</v>
      </c>
      <c r="D41" s="861"/>
      <c r="E41" s="861"/>
      <c r="F41" s="861"/>
      <c r="G41" s="89"/>
      <c r="H41" s="861" t="s">
        <v>12</v>
      </c>
      <c r="I41" s="861"/>
      <c r="J41" s="861"/>
      <c r="K41" s="861"/>
    </row>
    <row r="42" spans="1:11" s="147" customFormat="1" ht="17.25" customHeight="1">
      <c r="B42" s="863"/>
      <c r="C42" s="419" t="s">
        <v>509</v>
      </c>
      <c r="D42" s="419" t="s">
        <v>510</v>
      </c>
      <c r="E42" s="390" t="s">
        <v>68</v>
      </c>
      <c r="F42" s="390" t="s">
        <v>13</v>
      </c>
      <c r="G42" s="89"/>
      <c r="H42" s="388" t="s">
        <v>506</v>
      </c>
      <c r="I42" s="389" t="s">
        <v>113</v>
      </c>
      <c r="J42" s="390" t="s">
        <v>68</v>
      </c>
      <c r="K42" s="390" t="s">
        <v>2</v>
      </c>
    </row>
    <row r="43" spans="1:11" s="147" customFormat="1">
      <c r="B43" s="97"/>
      <c r="C43" s="152"/>
      <c r="D43" s="101"/>
      <c r="E43" s="101"/>
      <c r="F43" s="101"/>
      <c r="G43" s="89"/>
    </row>
    <row r="44" spans="1:11">
      <c r="A44" s="89"/>
      <c r="B44" s="420" t="s">
        <v>104</v>
      </c>
      <c r="C44" s="421"/>
      <c r="D44" s="421"/>
      <c r="E44" s="421"/>
      <c r="F44" s="422"/>
      <c r="G44" s="216"/>
      <c r="H44" s="421"/>
      <c r="I44" s="421"/>
      <c r="J44" s="421"/>
      <c r="K44" s="422"/>
    </row>
    <row r="45" spans="1:11">
      <c r="A45" s="89"/>
      <c r="B45" s="97" t="s">
        <v>5</v>
      </c>
      <c r="C45" s="387">
        <v>-3.6930000000000001</v>
      </c>
      <c r="D45" s="216">
        <v>-6.1619999999999999</v>
      </c>
      <c r="E45" s="216">
        <v>2.4689999999999999</v>
      </c>
      <c r="F45" s="195">
        <v>0.40068159688412852</v>
      </c>
      <c r="G45" s="216"/>
      <c r="H45" s="387">
        <v>-0.48200000000000021</v>
      </c>
      <c r="I45" s="216">
        <v>1.6000000000000014E-2</v>
      </c>
      <c r="J45" s="216">
        <v>-0.49800000000000022</v>
      </c>
      <c r="K45" s="195" t="s">
        <v>507</v>
      </c>
    </row>
    <row r="46" spans="1:11">
      <c r="A46" s="89"/>
      <c r="B46" s="97" t="s">
        <v>6</v>
      </c>
      <c r="C46" s="387">
        <v>-7.92</v>
      </c>
      <c r="D46" s="216">
        <v>-9.0570000000000004</v>
      </c>
      <c r="E46" s="216">
        <v>1.1370000000000005</v>
      </c>
      <c r="F46" s="195">
        <v>0.12553825770122562</v>
      </c>
      <c r="G46" s="216"/>
      <c r="H46" s="387">
        <v>-3.8440000000000003</v>
      </c>
      <c r="I46" s="216">
        <v>-4.3049999999999997</v>
      </c>
      <c r="J46" s="216">
        <v>0.46099999999999941</v>
      </c>
      <c r="K46" s="195">
        <v>0.10708478513356545</v>
      </c>
    </row>
    <row r="47" spans="1:11">
      <c r="A47" s="89"/>
      <c r="B47" s="97" t="s">
        <v>7</v>
      </c>
      <c r="C47" s="387">
        <v>-21.98</v>
      </c>
      <c r="D47" s="216">
        <v>-20.721</v>
      </c>
      <c r="E47" s="216">
        <v>-1.2590000000000003</v>
      </c>
      <c r="F47" s="195">
        <v>-6.0759615848656079E-2</v>
      </c>
      <c r="G47" s="216"/>
      <c r="H47" s="387">
        <v>-12.135000000000002</v>
      </c>
      <c r="I47" s="216">
        <v>-10.881</v>
      </c>
      <c r="J47" s="216">
        <v>-1.2540000000000013</v>
      </c>
      <c r="K47" s="195">
        <v>-0.11524676040805093</v>
      </c>
    </row>
    <row r="48" spans="1:11">
      <c r="A48" s="89"/>
      <c r="B48" s="400" t="s">
        <v>50</v>
      </c>
      <c r="C48" s="401">
        <v>-6.7210000000000001</v>
      </c>
      <c r="D48" s="402">
        <v>-7.0279999999999996</v>
      </c>
      <c r="E48" s="402">
        <v>0.3069999999999995</v>
      </c>
      <c r="F48" s="296">
        <v>-4.3682413204325532E-2</v>
      </c>
      <c r="G48" s="216"/>
      <c r="H48" s="401">
        <v>-3.4590000000000005</v>
      </c>
      <c r="I48" s="402">
        <v>-3.6279999999999997</v>
      </c>
      <c r="J48" s="402">
        <v>0.16899999999999915</v>
      </c>
      <c r="K48" s="296">
        <v>4.6582138919514682E-2</v>
      </c>
    </row>
    <row r="49" spans="1:11">
      <c r="A49" s="88"/>
      <c r="B49" s="393" t="s">
        <v>114</v>
      </c>
      <c r="C49" s="417">
        <v>-40.314000000000007</v>
      </c>
      <c r="D49" s="403">
        <v>-42.967999999999996</v>
      </c>
      <c r="E49" s="403">
        <v>2.6539999999999995</v>
      </c>
      <c r="F49" s="300">
        <v>6.176689629491694E-2</v>
      </c>
      <c r="G49" s="219"/>
      <c r="H49" s="417">
        <v>-19.920000000000002</v>
      </c>
      <c r="I49" s="403">
        <v>-18.797999999999998</v>
      </c>
      <c r="J49" s="403">
        <v>-1.122000000000003</v>
      </c>
      <c r="K49" s="300">
        <v>-5.9687200766039172E-2</v>
      </c>
    </row>
    <row r="50" spans="1:11">
      <c r="A50" s="88"/>
      <c r="B50" s="393"/>
      <c r="C50" s="405"/>
      <c r="D50" s="414"/>
      <c r="E50" s="414"/>
      <c r="F50" s="415"/>
      <c r="G50" s="226"/>
      <c r="H50" s="405"/>
      <c r="I50" s="414"/>
      <c r="J50" s="414"/>
      <c r="K50" s="415"/>
    </row>
    <row r="51" spans="1:11">
      <c r="A51" s="89"/>
      <c r="B51" s="420" t="s">
        <v>106</v>
      </c>
      <c r="C51" s="421"/>
      <c r="D51" s="421"/>
      <c r="E51" s="421"/>
      <c r="F51" s="422"/>
      <c r="G51" s="226"/>
      <c r="H51" s="421"/>
      <c r="I51" s="421"/>
      <c r="J51" s="421"/>
      <c r="K51" s="422"/>
    </row>
    <row r="52" spans="1:11">
      <c r="A52" s="89"/>
      <c r="B52" s="97" t="s">
        <v>5</v>
      </c>
      <c r="C52" s="387">
        <v>-80.012</v>
      </c>
      <c r="D52" s="216">
        <v>-68.503</v>
      </c>
      <c r="E52" s="216">
        <v>-11.509</v>
      </c>
      <c r="F52" s="195">
        <v>-0.16800724055880756</v>
      </c>
      <c r="G52" s="216"/>
      <c r="H52" s="387">
        <v>-48.306000000000004</v>
      </c>
      <c r="I52" s="216">
        <v>-38.050999999999995</v>
      </c>
      <c r="J52" s="216">
        <v>-10.25500000000001</v>
      </c>
      <c r="K52" s="195">
        <v>-0.26950671467241372</v>
      </c>
    </row>
    <row r="53" spans="1:11">
      <c r="A53" s="89"/>
      <c r="B53" s="97" t="s">
        <v>6</v>
      </c>
      <c r="C53" s="387">
        <v>-81.467999999999989</v>
      </c>
      <c r="D53" s="216">
        <v>-96.63300000000001</v>
      </c>
      <c r="E53" s="216">
        <v>15.16500000000002</v>
      </c>
      <c r="F53" s="195">
        <v>0.15693396665735326</v>
      </c>
      <c r="G53" s="216"/>
      <c r="H53" s="387">
        <v>-36.452999999999989</v>
      </c>
      <c r="I53" s="216">
        <v>-52.271000000000015</v>
      </c>
      <c r="J53" s="216">
        <v>15.818000000000026</v>
      </c>
      <c r="K53" s="195">
        <v>0.30261521685064419</v>
      </c>
    </row>
    <row r="54" spans="1:11">
      <c r="A54" s="89"/>
      <c r="B54" s="400" t="s">
        <v>7</v>
      </c>
      <c r="C54" s="401">
        <v>-19.055000000000003</v>
      </c>
      <c r="D54" s="402">
        <v>-16.285999999999998</v>
      </c>
      <c r="E54" s="402">
        <v>-2.7690000000000055</v>
      </c>
      <c r="F54" s="296">
        <v>-0.17002333292398419</v>
      </c>
      <c r="G54" s="216"/>
      <c r="H54" s="401">
        <v>-9.5880000000000045</v>
      </c>
      <c r="I54" s="402">
        <v>-8.0009999999999977</v>
      </c>
      <c r="J54" s="402">
        <v>-1.5870000000000068</v>
      </c>
      <c r="K54" s="296">
        <v>-0.19835020622422284</v>
      </c>
    </row>
    <row r="55" spans="1:11" s="178" customFormat="1">
      <c r="A55" s="154"/>
      <c r="B55" s="101" t="s">
        <v>115</v>
      </c>
      <c r="C55" s="418">
        <v>-180.535</v>
      </c>
      <c r="D55" s="219">
        <v>-181.42200000000003</v>
      </c>
      <c r="E55" s="219">
        <v>0.88700000000001467</v>
      </c>
      <c r="F55" s="196">
        <v>4.889153465401308E-3</v>
      </c>
      <c r="G55" s="219"/>
      <c r="H55" s="418">
        <v>-94.346999999999994</v>
      </c>
      <c r="I55" s="219">
        <v>-98.323000000000008</v>
      </c>
      <c r="J55" s="219">
        <v>3.9760000000000097</v>
      </c>
      <c r="K55" s="196">
        <v>4.0438147737559049E-2</v>
      </c>
    </row>
    <row r="56" spans="1:11">
      <c r="A56" s="88"/>
      <c r="B56" s="393"/>
      <c r="C56" s="403"/>
      <c r="D56" s="403"/>
      <c r="E56" s="403"/>
      <c r="F56" s="300"/>
      <c r="G56" s="216"/>
      <c r="H56" s="403"/>
      <c r="I56" s="403"/>
      <c r="J56" s="403"/>
      <c r="K56" s="300"/>
    </row>
    <row r="57" spans="1:11">
      <c r="A57" s="89"/>
      <c r="B57" s="404" t="s">
        <v>108</v>
      </c>
      <c r="C57" s="416">
        <v>-24.788</v>
      </c>
      <c r="D57" s="405">
        <v>-28.718</v>
      </c>
      <c r="E57" s="405">
        <v>3.9299999999999997</v>
      </c>
      <c r="F57" s="406">
        <v>0.13684796991433945</v>
      </c>
      <c r="G57" s="226"/>
      <c r="H57" s="416">
        <v>-11.814</v>
      </c>
      <c r="I57" s="405">
        <v>-16.045999999999999</v>
      </c>
      <c r="J57" s="405">
        <v>4.2319999999999993</v>
      </c>
      <c r="K57" s="406">
        <v>0.26374174249034021</v>
      </c>
    </row>
    <row r="58" spans="1:11">
      <c r="A58" s="89"/>
      <c r="B58" s="404"/>
      <c r="C58" s="405"/>
      <c r="D58" s="405"/>
      <c r="E58" s="405"/>
      <c r="F58" s="405"/>
      <c r="G58" s="216"/>
      <c r="H58" s="405"/>
      <c r="I58" s="405"/>
      <c r="J58" s="405"/>
      <c r="K58" s="405"/>
    </row>
    <row r="59" spans="1:11" s="122" customFormat="1">
      <c r="A59" s="120"/>
      <c r="B59" s="413" t="s">
        <v>116</v>
      </c>
      <c r="C59" s="360">
        <v>-245.637</v>
      </c>
      <c r="D59" s="361">
        <v>-253.108</v>
      </c>
      <c r="E59" s="361">
        <v>7.4710000000000143</v>
      </c>
      <c r="F59" s="300">
        <v>2.9499999999999998E-2</v>
      </c>
      <c r="G59" s="216"/>
      <c r="H59" s="360">
        <v>-126.08099999999999</v>
      </c>
      <c r="I59" s="361">
        <v>-133.167</v>
      </c>
      <c r="J59" s="361">
        <v>7.0860000000000056</v>
      </c>
      <c r="K59" s="300">
        <v>5.3199999999999997E-2</v>
      </c>
    </row>
    <row r="60" spans="1:11">
      <c r="A60" s="88"/>
      <c r="B60" s="393"/>
      <c r="C60" s="405"/>
      <c r="D60" s="414"/>
      <c r="E60" s="414"/>
      <c r="F60" s="415"/>
      <c r="G60" s="226"/>
      <c r="H60" s="405"/>
      <c r="I60" s="414"/>
      <c r="J60" s="414"/>
      <c r="K60" s="415"/>
    </row>
    <row r="61" spans="1:11">
      <c r="A61" s="89"/>
      <c r="B61" s="420" t="s">
        <v>104</v>
      </c>
      <c r="C61" s="421"/>
      <c r="D61" s="421"/>
      <c r="E61" s="421"/>
      <c r="F61" s="422"/>
      <c r="G61" s="216"/>
      <c r="H61" s="421"/>
      <c r="I61" s="421"/>
      <c r="J61" s="421"/>
      <c r="K61" s="422"/>
    </row>
    <row r="62" spans="1:11">
      <c r="A62" s="89"/>
      <c r="B62" s="97" t="s">
        <v>5</v>
      </c>
      <c r="C62" s="387">
        <v>-10.208</v>
      </c>
      <c r="D62" s="216">
        <v>-8.1170000000000009</v>
      </c>
      <c r="E62" s="216">
        <v>-2.0909999999999993</v>
      </c>
      <c r="F62" s="195">
        <v>-0.25760749045213727</v>
      </c>
      <c r="G62" s="216"/>
      <c r="H62" s="387">
        <v>-2.657</v>
      </c>
      <c r="I62" s="216">
        <v>8.5039999999999978</v>
      </c>
      <c r="J62" s="216">
        <v>-11.160999999999998</v>
      </c>
      <c r="K62" s="195">
        <v>-1.3124412041392286</v>
      </c>
    </row>
    <row r="63" spans="1:11">
      <c r="A63" s="89"/>
      <c r="B63" s="97" t="s">
        <v>6</v>
      </c>
      <c r="C63" s="387">
        <v>-56.997999999999998</v>
      </c>
      <c r="D63" s="216">
        <v>-46.576999999999998</v>
      </c>
      <c r="E63" s="216">
        <v>-10.420999999999999</v>
      </c>
      <c r="F63" s="195">
        <v>-0.22373703759366204</v>
      </c>
      <c r="G63" s="216"/>
      <c r="H63" s="387">
        <v>-31.119999999999997</v>
      </c>
      <c r="I63" s="216">
        <v>-21.997</v>
      </c>
      <c r="J63" s="216">
        <v>-9.1229999999999976</v>
      </c>
      <c r="K63" s="195">
        <v>-0.41473837341455644</v>
      </c>
    </row>
    <row r="64" spans="1:11">
      <c r="A64" s="89"/>
      <c r="B64" s="97" t="s">
        <v>7</v>
      </c>
      <c r="C64" s="387">
        <v>-36.887999999999998</v>
      </c>
      <c r="D64" s="216">
        <v>-21.035</v>
      </c>
      <c r="E64" s="216">
        <v>-15.852999999999998</v>
      </c>
      <c r="F64" s="195">
        <v>-0.7536486807701448</v>
      </c>
      <c r="G64" s="216"/>
      <c r="H64" s="387">
        <v>-19.976999999999997</v>
      </c>
      <c r="I64" s="216">
        <v>-12.06</v>
      </c>
      <c r="J64" s="216">
        <v>-7.9169999999999963</v>
      </c>
      <c r="K64" s="195">
        <v>-0.65646766169154191</v>
      </c>
    </row>
    <row r="65" spans="1:11">
      <c r="A65" s="89"/>
      <c r="B65" s="400" t="s">
        <v>50</v>
      </c>
      <c r="C65" s="401">
        <v>-9.782</v>
      </c>
      <c r="D65" s="402">
        <v>-21.116</v>
      </c>
      <c r="E65" s="402">
        <v>11.334</v>
      </c>
      <c r="F65" s="296">
        <v>0.53674938435309716</v>
      </c>
      <c r="G65" s="216"/>
      <c r="H65" s="401">
        <v>-4.7279999999999998</v>
      </c>
      <c r="I65" s="402">
        <v>-14.798999999999999</v>
      </c>
      <c r="J65" s="402">
        <v>10.071</v>
      </c>
      <c r="K65" s="296">
        <v>0.68051895398337725</v>
      </c>
    </row>
    <row r="66" spans="1:11">
      <c r="A66" s="88"/>
      <c r="B66" s="393" t="s">
        <v>117</v>
      </c>
      <c r="C66" s="417">
        <v>-113.87599999999999</v>
      </c>
      <c r="D66" s="403">
        <v>-96.844999999999999</v>
      </c>
      <c r="E66" s="403">
        <v>-17.030999999999995</v>
      </c>
      <c r="F66" s="300">
        <v>-0.17585833032164788</v>
      </c>
      <c r="G66" s="219"/>
      <c r="H66" s="417">
        <v>-58.481999999999999</v>
      </c>
      <c r="I66" s="403">
        <v>-40.352000000000004</v>
      </c>
      <c r="J66" s="403">
        <v>-18.129999999999995</v>
      </c>
      <c r="K66" s="300">
        <v>-0.44929619349722416</v>
      </c>
    </row>
    <row r="67" spans="1:11">
      <c r="A67" s="88"/>
      <c r="B67" s="393"/>
      <c r="C67" s="405"/>
      <c r="D67" s="414"/>
      <c r="E67" s="414"/>
      <c r="F67" s="415"/>
      <c r="G67" s="226"/>
      <c r="H67" s="405"/>
      <c r="I67" s="414"/>
      <c r="J67" s="414"/>
      <c r="K67" s="415"/>
    </row>
    <row r="68" spans="1:11">
      <c r="A68" s="89"/>
      <c r="B68" s="420" t="s">
        <v>106</v>
      </c>
      <c r="C68" s="421"/>
      <c r="D68" s="421"/>
      <c r="E68" s="421"/>
      <c r="F68" s="422"/>
      <c r="G68" s="216"/>
      <c r="H68" s="421"/>
      <c r="I68" s="421"/>
      <c r="J68" s="421"/>
      <c r="K68" s="422"/>
    </row>
    <row r="69" spans="1:11">
      <c r="A69" s="89"/>
      <c r="B69" s="97" t="s">
        <v>5</v>
      </c>
      <c r="C69" s="387">
        <v>-86.302999999999997</v>
      </c>
      <c r="D69" s="216">
        <v>-71.983999999999995</v>
      </c>
      <c r="E69" s="216">
        <v>-14.319000000000003</v>
      </c>
      <c r="F69" s="195">
        <v>-0.19891920426761511</v>
      </c>
      <c r="G69" s="216"/>
      <c r="H69" s="387">
        <v>-53.54</v>
      </c>
      <c r="I69" s="216">
        <v>-32.271999999999991</v>
      </c>
      <c r="J69" s="216">
        <v>-21.268000000000008</v>
      </c>
      <c r="K69" s="195">
        <v>-0.65902330193356518</v>
      </c>
    </row>
    <row r="70" spans="1:11">
      <c r="A70" s="89"/>
      <c r="B70" s="97" t="s">
        <v>6</v>
      </c>
      <c r="C70" s="387">
        <v>-255.61</v>
      </c>
      <c r="D70" s="216">
        <v>-254.76300000000001</v>
      </c>
      <c r="E70" s="216">
        <v>-0.84700000000000841</v>
      </c>
      <c r="F70" s="195">
        <v>-3.3246586042714465E-3</v>
      </c>
      <c r="G70" s="216"/>
      <c r="H70" s="387">
        <v>-124.66800000000001</v>
      </c>
      <c r="I70" s="216">
        <v>-133.24099999999999</v>
      </c>
      <c r="J70" s="216">
        <v>8.5729999999999791</v>
      </c>
      <c r="K70" s="195">
        <v>6.4342056874385323E-2</v>
      </c>
    </row>
    <row r="71" spans="1:11">
      <c r="A71" s="89"/>
      <c r="B71" s="400" t="s">
        <v>7</v>
      </c>
      <c r="C71" s="401">
        <v>-59.460999999999999</v>
      </c>
      <c r="D71" s="402">
        <v>-43.033999999999999</v>
      </c>
      <c r="E71" s="402">
        <v>-16.427</v>
      </c>
      <c r="F71" s="296">
        <v>-0.3817214295673188</v>
      </c>
      <c r="G71" s="216"/>
      <c r="H71" s="401">
        <v>-33.003999999999998</v>
      </c>
      <c r="I71" s="402">
        <v>-22.391999999999999</v>
      </c>
      <c r="J71" s="402">
        <v>-10.611999999999998</v>
      </c>
      <c r="K71" s="296">
        <v>-0.47391925687745617</v>
      </c>
    </row>
    <row r="72" spans="1:11">
      <c r="A72" s="88"/>
      <c r="B72" s="393" t="s">
        <v>118</v>
      </c>
      <c r="C72" s="417">
        <v>-401.37400000000002</v>
      </c>
      <c r="D72" s="403">
        <v>-369.78100000000001</v>
      </c>
      <c r="E72" s="403">
        <v>-31.593000000000011</v>
      </c>
      <c r="F72" s="300">
        <v>-8.5437055987192423E-2</v>
      </c>
      <c r="G72" s="219"/>
      <c r="H72" s="417">
        <v>-211.21199999999999</v>
      </c>
      <c r="I72" s="403">
        <v>-187.90499999999997</v>
      </c>
      <c r="J72" s="403">
        <v>-23.307000000000027</v>
      </c>
      <c r="K72" s="300">
        <v>-0.12403608206274463</v>
      </c>
    </row>
    <row r="73" spans="1:11">
      <c r="A73" s="88"/>
      <c r="B73" s="393"/>
      <c r="C73" s="403"/>
      <c r="D73" s="403"/>
      <c r="E73" s="403"/>
      <c r="F73" s="300"/>
      <c r="G73" s="216"/>
      <c r="H73" s="403"/>
      <c r="I73" s="403"/>
      <c r="J73" s="403"/>
      <c r="K73" s="300"/>
    </row>
    <row r="74" spans="1:11" ht="14.25" customHeight="1">
      <c r="A74" s="89"/>
      <c r="B74" s="404" t="s">
        <v>108</v>
      </c>
      <c r="C74" s="416">
        <v>-27.603000000000002</v>
      </c>
      <c r="D74" s="405">
        <v>-48.046999999999997</v>
      </c>
      <c r="E74" s="405">
        <v>20.443999999999996</v>
      </c>
      <c r="F74" s="406">
        <v>0.42550003121943092</v>
      </c>
      <c r="G74" s="226"/>
      <c r="H74" s="416">
        <v>-12.622000000000002</v>
      </c>
      <c r="I74" s="405">
        <v>-21.069999999999997</v>
      </c>
      <c r="J74" s="405">
        <v>8.4479999999999951</v>
      </c>
      <c r="K74" s="406">
        <v>0.40094921689606056</v>
      </c>
    </row>
    <row r="75" spans="1:11">
      <c r="A75" s="89"/>
      <c r="B75" s="404"/>
      <c r="C75" s="405"/>
      <c r="D75" s="405"/>
      <c r="E75" s="405"/>
      <c r="F75" s="405"/>
      <c r="G75" s="216"/>
      <c r="H75" s="405"/>
      <c r="I75" s="405"/>
      <c r="J75" s="405"/>
      <c r="K75" s="405"/>
    </row>
    <row r="76" spans="1:11" s="122" customFormat="1">
      <c r="A76" s="120"/>
      <c r="B76" s="413" t="s">
        <v>119</v>
      </c>
      <c r="C76" s="360">
        <v>-542.85299999999995</v>
      </c>
      <c r="D76" s="361">
        <v>-514.673</v>
      </c>
      <c r="E76" s="361">
        <v>-28.180000000000014</v>
      </c>
      <c r="F76" s="300">
        <v>-5.4753212233787263E-2</v>
      </c>
      <c r="G76" s="216"/>
      <c r="H76" s="360">
        <v>-282.31599999999997</v>
      </c>
      <c r="I76" s="361">
        <v>-249.32699999999997</v>
      </c>
      <c r="J76" s="361">
        <v>-32.989000000000033</v>
      </c>
      <c r="K76" s="300">
        <v>-0.13231218440040582</v>
      </c>
    </row>
    <row r="77" spans="1:11">
      <c r="A77" s="89"/>
      <c r="B77" s="97"/>
      <c r="C77" s="230"/>
      <c r="D77" s="231"/>
      <c r="E77" s="231"/>
      <c r="F77" s="231"/>
      <c r="G77" s="216"/>
      <c r="H77" s="230"/>
      <c r="I77" s="231"/>
      <c r="J77" s="231"/>
      <c r="K77" s="231"/>
    </row>
    <row r="78" spans="1:11">
      <c r="A78" s="89"/>
      <c r="B78" s="420" t="s">
        <v>120</v>
      </c>
      <c r="C78" s="421"/>
      <c r="D78" s="421"/>
      <c r="E78" s="421"/>
      <c r="F78" s="422"/>
      <c r="G78" s="216"/>
      <c r="H78" s="421"/>
      <c r="I78" s="421"/>
      <c r="J78" s="421"/>
      <c r="K78" s="422"/>
    </row>
    <row r="79" spans="1:11">
      <c r="A79" s="89"/>
      <c r="B79" s="155"/>
      <c r="C79" s="232"/>
      <c r="D79" s="227"/>
      <c r="E79" s="227"/>
      <c r="F79" s="227"/>
      <c r="G79" s="216"/>
      <c r="H79" s="232"/>
      <c r="I79" s="227"/>
      <c r="J79" s="227"/>
      <c r="K79" s="227"/>
    </row>
    <row r="80" spans="1:11">
      <c r="A80" s="89"/>
      <c r="B80" s="420" t="s">
        <v>121</v>
      </c>
      <c r="C80" s="421"/>
      <c r="D80" s="421"/>
      <c r="E80" s="421"/>
      <c r="F80" s="422"/>
      <c r="G80" s="216"/>
      <c r="H80" s="421"/>
      <c r="I80" s="421"/>
      <c r="J80" s="421"/>
      <c r="K80" s="422"/>
    </row>
    <row r="81" spans="1:11">
      <c r="A81" s="89"/>
      <c r="B81" s="97" t="s">
        <v>5</v>
      </c>
      <c r="C81" s="387">
        <v>7.1539999999999981</v>
      </c>
      <c r="D81" s="216">
        <v>28.514000000000006</v>
      </c>
      <c r="E81" s="216">
        <v>-21.360000000000007</v>
      </c>
      <c r="F81" s="195">
        <v>-0.74910570246194863</v>
      </c>
      <c r="G81" s="216"/>
      <c r="H81" s="387">
        <v>8.8719999999999999</v>
      </c>
      <c r="I81" s="216">
        <v>11.263000000000003</v>
      </c>
      <c r="J81" s="216">
        <v>-2.3910000000000036</v>
      </c>
      <c r="K81" s="195">
        <v>-0.21228802272929082</v>
      </c>
    </row>
    <row r="82" spans="1:11">
      <c r="A82" s="89"/>
      <c r="B82" s="97" t="s">
        <v>6</v>
      </c>
      <c r="C82" s="387">
        <v>336.80499999999995</v>
      </c>
      <c r="D82" s="216">
        <v>305.483</v>
      </c>
      <c r="E82" s="216">
        <v>31.321999999999946</v>
      </c>
      <c r="F82" s="195">
        <v>0.10253271049452817</v>
      </c>
      <c r="G82" s="216"/>
      <c r="H82" s="387">
        <v>175.92199999999997</v>
      </c>
      <c r="I82" s="216">
        <v>156.78399999999999</v>
      </c>
      <c r="J82" s="216">
        <v>19.137999999999977</v>
      </c>
      <c r="K82" s="195">
        <v>0.12206602714562687</v>
      </c>
    </row>
    <row r="83" spans="1:11">
      <c r="A83" s="89"/>
      <c r="B83" s="97" t="s">
        <v>7</v>
      </c>
      <c r="C83" s="387">
        <v>356.99699999999996</v>
      </c>
      <c r="D83" s="216">
        <v>406.05</v>
      </c>
      <c r="E83" s="216">
        <v>-49.053000000000054</v>
      </c>
      <c r="F83" s="195">
        <v>-0.12080531954192841</v>
      </c>
      <c r="G83" s="216"/>
      <c r="H83" s="387">
        <v>171.93499999999997</v>
      </c>
      <c r="I83" s="216">
        <v>211.48000000000005</v>
      </c>
      <c r="J83" s="216">
        <v>-39.545000000000073</v>
      </c>
      <c r="K83" s="195">
        <v>-0.18699167770001923</v>
      </c>
    </row>
    <row r="84" spans="1:11">
      <c r="A84" s="89"/>
      <c r="B84" s="97" t="s">
        <v>50</v>
      </c>
      <c r="C84" s="387">
        <v>64.161000000000016</v>
      </c>
      <c r="D84" s="216">
        <v>51.034999999999982</v>
      </c>
      <c r="E84" s="216">
        <v>13.126000000000033</v>
      </c>
      <c r="F84" s="195">
        <v>0.25719604193200829</v>
      </c>
      <c r="G84" s="216"/>
      <c r="H84" s="387">
        <v>16.788000000000025</v>
      </c>
      <c r="I84" s="216">
        <v>10.794999999999987</v>
      </c>
      <c r="J84" s="216">
        <v>5.9930000000000376</v>
      </c>
      <c r="K84" s="195">
        <v>0.55516442797591892</v>
      </c>
    </row>
    <row r="85" spans="1:11">
      <c r="A85" s="88"/>
      <c r="B85" s="393" t="s">
        <v>122</v>
      </c>
      <c r="C85" s="417">
        <v>765.11699999999996</v>
      </c>
      <c r="D85" s="403">
        <v>791.08199999999999</v>
      </c>
      <c r="E85" s="403">
        <v>-25.965000000000082</v>
      </c>
      <c r="F85" s="300">
        <v>-3.2822134747093279E-2</v>
      </c>
      <c r="G85" s="219"/>
      <c r="H85" s="417">
        <v>373.51699999999994</v>
      </c>
      <c r="I85" s="403">
        <v>390.322</v>
      </c>
      <c r="J85" s="403">
        <v>-16.805000000000064</v>
      </c>
      <c r="K85" s="300">
        <v>-4.3054196278969781E-2</v>
      </c>
    </row>
    <row r="86" spans="1:11">
      <c r="A86" s="88"/>
      <c r="B86" s="99"/>
      <c r="C86" s="216"/>
      <c r="D86" s="202"/>
      <c r="E86" s="202"/>
      <c r="F86" s="202"/>
      <c r="G86" s="216"/>
      <c r="H86" s="216"/>
      <c r="I86" s="202"/>
      <c r="J86" s="202"/>
      <c r="K86" s="202"/>
    </row>
    <row r="87" spans="1:11">
      <c r="A87" s="89"/>
      <c r="B87" s="420" t="s">
        <v>123</v>
      </c>
      <c r="C87" s="421"/>
      <c r="D87" s="421"/>
      <c r="E87" s="421"/>
      <c r="F87" s="422"/>
      <c r="G87" s="216"/>
      <c r="H87" s="421"/>
      <c r="I87" s="421"/>
      <c r="J87" s="421"/>
      <c r="K87" s="422"/>
    </row>
    <row r="88" spans="1:11">
      <c r="A88" s="89"/>
      <c r="B88" s="97" t="s">
        <v>5</v>
      </c>
      <c r="C88" s="387">
        <v>24.991999999999962</v>
      </c>
      <c r="D88" s="216">
        <v>-54.152000000000015</v>
      </c>
      <c r="E88" s="216">
        <v>79.143999999999977</v>
      </c>
      <c r="F88" s="195">
        <v>1.4615157334909137</v>
      </c>
      <c r="G88" s="216"/>
      <c r="H88" s="387">
        <v>16.939999999999962</v>
      </c>
      <c r="I88" s="216">
        <v>-2.5660000000000096</v>
      </c>
      <c r="J88" s="216">
        <v>19.505999999999972</v>
      </c>
      <c r="K88" s="195" t="s">
        <v>507</v>
      </c>
    </row>
    <row r="89" spans="1:11">
      <c r="A89" s="89"/>
      <c r="B89" s="97" t="s">
        <v>6</v>
      </c>
      <c r="C89" s="387">
        <v>894.50699999999995</v>
      </c>
      <c r="D89" s="216">
        <v>921.18800000000022</v>
      </c>
      <c r="E89" s="216">
        <v>-26.681000000000267</v>
      </c>
      <c r="F89" s="195">
        <v>-2.8963686022831725E-2</v>
      </c>
      <c r="G89" s="216"/>
      <c r="H89" s="387">
        <v>400.64800000000002</v>
      </c>
      <c r="I89" s="216">
        <v>428.29800000000046</v>
      </c>
      <c r="J89" s="216">
        <v>-27.650000000000432</v>
      </c>
      <c r="K89" s="195">
        <v>-6.4557854577888318E-2</v>
      </c>
    </row>
    <row r="90" spans="1:11">
      <c r="A90" s="89"/>
      <c r="B90" s="97" t="s">
        <v>7</v>
      </c>
      <c r="C90" s="387">
        <v>426.91499999999991</v>
      </c>
      <c r="D90" s="216">
        <v>303.76600000000002</v>
      </c>
      <c r="E90" s="216">
        <v>123.14899999999989</v>
      </c>
      <c r="F90" s="195">
        <v>0.40540745178854731</v>
      </c>
      <c r="G90" s="216"/>
      <c r="H90" s="387">
        <v>219.56699999999989</v>
      </c>
      <c r="I90" s="216">
        <v>166.23499999999999</v>
      </c>
      <c r="J90" s="216">
        <v>53.331999999999908</v>
      </c>
      <c r="K90" s="195">
        <v>0.32082293139230544</v>
      </c>
    </row>
    <row r="91" spans="1:11">
      <c r="A91" s="88"/>
      <c r="B91" s="393" t="s">
        <v>124</v>
      </c>
      <c r="C91" s="417">
        <v>1346.4139999999998</v>
      </c>
      <c r="D91" s="403">
        <v>1170.8020000000001</v>
      </c>
      <c r="E91" s="403">
        <v>175.6119999999996</v>
      </c>
      <c r="F91" s="300">
        <v>0.14999291084231126</v>
      </c>
      <c r="G91" s="219"/>
      <c r="H91" s="417">
        <v>637.15499999999986</v>
      </c>
      <c r="I91" s="403">
        <v>591.96700000000044</v>
      </c>
      <c r="J91" s="403">
        <v>45.187999999999448</v>
      </c>
      <c r="K91" s="300">
        <v>7.6335336260297204E-2</v>
      </c>
    </row>
    <row r="92" spans="1:11">
      <c r="A92" s="88"/>
      <c r="B92" s="393"/>
      <c r="C92" s="403"/>
      <c r="D92" s="403"/>
      <c r="E92" s="403"/>
      <c r="F92" s="300"/>
      <c r="G92" s="216"/>
      <c r="H92" s="403"/>
      <c r="I92" s="403"/>
      <c r="J92" s="403"/>
      <c r="K92" s="300"/>
    </row>
    <row r="93" spans="1:11">
      <c r="A93" s="89"/>
      <c r="B93" s="404" t="s">
        <v>108</v>
      </c>
      <c r="C93" s="416">
        <v>-39.671000000000006</v>
      </c>
      <c r="D93" s="405">
        <v>-62.39</v>
      </c>
      <c r="E93" s="405">
        <v>22.718999999999994</v>
      </c>
      <c r="F93" s="406">
        <v>0.36414489501522673</v>
      </c>
      <c r="G93" s="226"/>
      <c r="H93" s="416">
        <v>-15.837000000000005</v>
      </c>
      <c r="I93" s="405">
        <v>-27.573999999999995</v>
      </c>
      <c r="J93" s="405">
        <v>11.736999999999989</v>
      </c>
      <c r="K93" s="406">
        <v>0.42565460216145612</v>
      </c>
    </row>
    <row r="94" spans="1:11">
      <c r="A94" s="89"/>
      <c r="B94" s="404"/>
      <c r="C94" s="405"/>
      <c r="D94" s="405"/>
      <c r="E94" s="405"/>
      <c r="F94" s="405"/>
      <c r="G94" s="216"/>
      <c r="H94" s="405"/>
      <c r="I94" s="405"/>
      <c r="J94" s="405"/>
      <c r="K94" s="405"/>
    </row>
    <row r="95" spans="1:11" s="122" customFormat="1">
      <c r="A95" s="120"/>
      <c r="B95" s="413" t="s">
        <v>125</v>
      </c>
      <c r="C95" s="360">
        <v>2071.86</v>
      </c>
      <c r="D95" s="361">
        <v>1899.4939999999999</v>
      </c>
      <c r="E95" s="361">
        <v>172.3659999999995</v>
      </c>
      <c r="F95" s="300">
        <v>9.0743113692383526E-2</v>
      </c>
      <c r="G95" s="216"/>
      <c r="H95" s="360">
        <v>994.83499999999981</v>
      </c>
      <c r="I95" s="361">
        <v>954.71500000000049</v>
      </c>
      <c r="J95" s="361">
        <v>40.119999999999372</v>
      </c>
      <c r="K95" s="300">
        <v>4.2023012103087565E-2</v>
      </c>
    </row>
    <row r="96" spans="1:11">
      <c r="A96" s="89"/>
      <c r="B96" s="89"/>
      <c r="C96" s="89"/>
      <c r="D96" s="89"/>
      <c r="E96" s="89"/>
      <c r="F96" s="89"/>
      <c r="G96" s="81"/>
    </row>
    <row r="97" spans="1:7">
      <c r="A97" s="89"/>
      <c r="B97" s="89"/>
      <c r="C97" s="89"/>
      <c r="D97" s="89"/>
      <c r="E97" s="81"/>
      <c r="F97" s="89"/>
      <c r="G97" s="81"/>
    </row>
    <row r="98" spans="1:7">
      <c r="A98" s="89"/>
      <c r="B98" s="89"/>
      <c r="C98" s="89"/>
      <c r="D98" s="89"/>
      <c r="E98" s="89"/>
      <c r="F98" s="89"/>
      <c r="G98" s="81"/>
    </row>
    <row r="99" spans="1:7">
      <c r="A99" s="89"/>
      <c r="B99" s="89"/>
      <c r="C99" s="89"/>
      <c r="D99" s="89"/>
      <c r="E99" s="89"/>
      <c r="F99" s="89"/>
      <c r="G99" s="89"/>
    </row>
    <row r="100" spans="1:7">
      <c r="A100" s="89"/>
      <c r="B100" s="89"/>
      <c r="C100" s="89"/>
      <c r="D100" s="89"/>
      <c r="E100" s="89"/>
      <c r="F100" s="89"/>
      <c r="G100" s="89"/>
    </row>
    <row r="101" spans="1:7">
      <c r="A101" s="89"/>
      <c r="B101" s="89"/>
      <c r="C101" s="89"/>
      <c r="D101" s="89"/>
      <c r="E101" s="89"/>
      <c r="F101" s="89"/>
      <c r="G101" s="89"/>
    </row>
    <row r="102" spans="1:7">
      <c r="A102" s="89"/>
      <c r="B102" s="89"/>
      <c r="C102" s="89"/>
      <c r="D102" s="89"/>
      <c r="E102" s="89"/>
      <c r="F102" s="89"/>
      <c r="G102" s="89"/>
    </row>
    <row r="103" spans="1:7">
      <c r="A103" s="89"/>
      <c r="B103" s="89"/>
      <c r="C103" s="89"/>
      <c r="D103" s="89"/>
      <c r="E103" s="89"/>
      <c r="F103" s="89"/>
      <c r="G103" s="89"/>
    </row>
    <row r="104" spans="1:7">
      <c r="A104" s="89"/>
      <c r="B104" s="89"/>
      <c r="C104" s="89"/>
      <c r="D104" s="89"/>
      <c r="E104" s="89"/>
      <c r="F104" s="89"/>
      <c r="G104" s="89"/>
    </row>
    <row r="105" spans="1:7">
      <c r="A105" s="89"/>
      <c r="B105" s="89"/>
      <c r="C105" s="89"/>
      <c r="D105" s="89"/>
      <c r="E105" s="89"/>
      <c r="F105" s="89"/>
      <c r="G105" s="89"/>
    </row>
    <row r="106" spans="1:7">
      <c r="A106" s="89"/>
      <c r="B106" s="89"/>
      <c r="C106" s="89"/>
      <c r="D106" s="89"/>
      <c r="E106" s="89"/>
      <c r="F106" s="89"/>
      <c r="G106" s="89"/>
    </row>
    <row r="107" spans="1:7">
      <c r="A107" s="89"/>
      <c r="B107" s="89"/>
      <c r="C107" s="89"/>
      <c r="D107" s="89"/>
      <c r="E107" s="89"/>
      <c r="F107" s="89"/>
      <c r="G107" s="89"/>
    </row>
    <row r="108" spans="1:7">
      <c r="A108" s="89"/>
      <c r="B108" s="89"/>
      <c r="C108" s="89"/>
      <c r="D108" s="89"/>
      <c r="E108" s="89"/>
      <c r="F108" s="89"/>
      <c r="G108" s="89"/>
    </row>
    <row r="109" spans="1:7">
      <c r="A109" s="89"/>
      <c r="B109" s="89"/>
      <c r="C109" s="89"/>
      <c r="D109" s="89"/>
      <c r="E109" s="89"/>
      <c r="F109" s="89"/>
      <c r="G109" s="89"/>
    </row>
    <row r="110" spans="1:7">
      <c r="A110" s="89"/>
      <c r="B110" s="89"/>
      <c r="C110" s="89"/>
      <c r="D110" s="89"/>
      <c r="E110" s="89"/>
      <c r="F110" s="89"/>
      <c r="G110" s="89"/>
    </row>
    <row r="111" spans="1:7">
      <c r="A111" s="89"/>
      <c r="B111" s="89"/>
      <c r="C111" s="89"/>
      <c r="D111" s="89"/>
      <c r="E111" s="89"/>
      <c r="F111" s="89"/>
      <c r="G111" s="89"/>
    </row>
    <row r="112" spans="1:7">
      <c r="A112" s="89"/>
      <c r="B112" s="89"/>
      <c r="C112" s="89"/>
      <c r="D112" s="89"/>
      <c r="E112" s="89"/>
      <c r="F112" s="89"/>
      <c r="G112" s="89"/>
    </row>
    <row r="113" spans="1:7">
      <c r="A113" s="89"/>
      <c r="B113" s="89"/>
      <c r="C113" s="89"/>
      <c r="D113" s="89"/>
      <c r="E113" s="89"/>
      <c r="F113" s="89"/>
      <c r="G113" s="89"/>
    </row>
    <row r="114" spans="1:7">
      <c r="A114" s="89"/>
      <c r="B114" s="89"/>
      <c r="C114" s="89"/>
      <c r="D114" s="89"/>
      <c r="E114" s="89"/>
      <c r="F114" s="89"/>
      <c r="G114" s="89"/>
    </row>
    <row r="115" spans="1:7">
      <c r="A115" s="89"/>
      <c r="B115" s="89"/>
      <c r="C115" s="89"/>
      <c r="D115" s="89"/>
      <c r="E115" s="89"/>
      <c r="F115" s="89"/>
      <c r="G115" s="89"/>
    </row>
  </sheetData>
  <mergeCells count="8">
    <mergeCell ref="H3:K3"/>
    <mergeCell ref="H41:K41"/>
    <mergeCell ref="B3:B4"/>
    <mergeCell ref="B2:F2"/>
    <mergeCell ref="C3:F3"/>
    <mergeCell ref="B41:B42"/>
    <mergeCell ref="C41:F41"/>
    <mergeCell ref="B40:F40"/>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8"/>
  <sheetViews>
    <sheetView topLeftCell="A20" workbookViewId="0">
      <selection activeCell="O36" sqref="O36"/>
    </sheetView>
  </sheetViews>
  <sheetFormatPr baseColWidth="10" defaultColWidth="11.42578125" defaultRowHeight="12.75"/>
  <cols>
    <col min="1" max="1" width="3.7109375" style="104" customWidth="1"/>
    <col min="2" max="2" width="37.28515625" style="104" customWidth="1"/>
    <col min="3" max="4" width="15.5703125" style="104" bestFit="1" customWidth="1"/>
    <col min="5" max="16384" width="11.42578125" style="104"/>
  </cols>
  <sheetData>
    <row r="1" spans="1:10">
      <c r="B1" s="426"/>
      <c r="C1" s="426"/>
      <c r="D1" s="426"/>
      <c r="E1" s="426"/>
      <c r="F1" s="426"/>
      <c r="G1" s="426"/>
      <c r="H1" s="426"/>
      <c r="I1" s="426"/>
      <c r="J1" s="426"/>
    </row>
    <row r="2" spans="1:10">
      <c r="A2" s="429"/>
      <c r="B2" s="301" t="s">
        <v>126</v>
      </c>
      <c r="C2" s="833" t="s">
        <v>127</v>
      </c>
      <c r="D2" s="833"/>
      <c r="E2" s="833"/>
      <c r="F2" s="833"/>
      <c r="G2" s="833"/>
      <c r="H2" s="833"/>
      <c r="I2" s="833"/>
      <c r="J2" s="831"/>
    </row>
    <row r="3" spans="1:10">
      <c r="B3" s="865"/>
      <c r="C3" s="822" t="s">
        <v>11</v>
      </c>
      <c r="D3" s="822"/>
      <c r="E3" s="822"/>
      <c r="F3" s="822"/>
      <c r="G3" s="822" t="s">
        <v>12</v>
      </c>
      <c r="H3" s="822"/>
      <c r="I3" s="822"/>
      <c r="J3" s="822"/>
    </row>
    <row r="4" spans="1:10" s="157" customFormat="1">
      <c r="B4" s="823"/>
      <c r="C4" s="382" t="s">
        <v>509</v>
      </c>
      <c r="D4" s="424" t="s">
        <v>510</v>
      </c>
      <c r="E4" s="423" t="s">
        <v>68</v>
      </c>
      <c r="F4" s="423" t="s">
        <v>2</v>
      </c>
      <c r="G4" s="382" t="str">
        <f>'Reported EBITDA'!$F$5</f>
        <v>Q2 2024</v>
      </c>
      <c r="H4" s="424" t="str">
        <f>'Reported EBITDA'!$G$5</f>
        <v>Q2 2023</v>
      </c>
      <c r="I4" s="423" t="s">
        <v>68</v>
      </c>
      <c r="J4" s="423" t="s">
        <v>2</v>
      </c>
    </row>
    <row r="5" spans="1:10" ht="6.75" customHeight="1">
      <c r="B5" s="154"/>
      <c r="C5" s="154"/>
      <c r="D5" s="154"/>
      <c r="E5" s="154"/>
      <c r="F5" s="154"/>
      <c r="G5" s="154"/>
      <c r="H5" s="154"/>
      <c r="I5" s="154"/>
      <c r="J5" s="154"/>
    </row>
    <row r="6" spans="1:10">
      <c r="B6" s="104" t="s">
        <v>128</v>
      </c>
      <c r="C6" s="354">
        <v>23.221</v>
      </c>
      <c r="D6" s="86">
        <v>45.325000000000003</v>
      </c>
      <c r="E6" s="86">
        <v>-22.104000000000003</v>
      </c>
      <c r="F6" s="195">
        <v>-0.48767788196359629</v>
      </c>
      <c r="G6" s="354">
        <v>39.150999999999996</v>
      </c>
      <c r="H6" s="86">
        <v>3.2870000000000061</v>
      </c>
      <c r="I6" s="86">
        <v>35.86399999999999</v>
      </c>
      <c r="J6" s="195" t="s">
        <v>507</v>
      </c>
    </row>
    <row r="7" spans="1:10">
      <c r="B7" s="88" t="s">
        <v>129</v>
      </c>
      <c r="C7" s="354">
        <v>-2.1659999999999999</v>
      </c>
      <c r="D7" s="86">
        <v>-2.532</v>
      </c>
      <c r="E7" s="86">
        <v>0.3660000000000001</v>
      </c>
      <c r="F7" s="195">
        <v>0.14454976303317535</v>
      </c>
      <c r="G7" s="354">
        <v>-3.1399999999999997</v>
      </c>
      <c r="H7" s="86">
        <v>-0.54400000000000004</v>
      </c>
      <c r="I7" s="86">
        <v>-2.5959999999999996</v>
      </c>
      <c r="J7" s="195">
        <v>-4.7720588235294104</v>
      </c>
    </row>
    <row r="8" spans="1:10">
      <c r="B8" s="104" t="s">
        <v>130</v>
      </c>
      <c r="C8" s="354">
        <v>-3.6930000000000001</v>
      </c>
      <c r="D8" s="86">
        <v>-6.1619999999999999</v>
      </c>
      <c r="E8" s="86">
        <v>2.4689999999999999</v>
      </c>
      <c r="F8" s="195">
        <v>0.40068159688412852</v>
      </c>
      <c r="G8" s="354">
        <v>-3.4820000000000002</v>
      </c>
      <c r="H8" s="86">
        <v>1.6000000000000014E-2</v>
      </c>
      <c r="I8" s="86">
        <v>-3.4980000000000002</v>
      </c>
      <c r="J8" s="195" t="s">
        <v>507</v>
      </c>
    </row>
    <row r="9" spans="1:10">
      <c r="B9" s="88" t="s">
        <v>79</v>
      </c>
      <c r="C9" s="354">
        <v>-10.208</v>
      </c>
      <c r="D9" s="86">
        <v>-8.1170000000000009</v>
      </c>
      <c r="E9" s="86">
        <v>-2.0909999999999993</v>
      </c>
      <c r="F9" s="195">
        <v>-0.25760749045213727</v>
      </c>
      <c r="G9" s="354">
        <v>-6.657</v>
      </c>
      <c r="H9" s="86">
        <v>8.5039999999999978</v>
      </c>
      <c r="I9" s="86">
        <v>-15.160999999999998</v>
      </c>
      <c r="J9" s="195">
        <v>-1.7828080903104424</v>
      </c>
    </row>
    <row r="10" spans="1:10">
      <c r="B10" s="88" t="s">
        <v>131</v>
      </c>
      <c r="C10" s="354" t="s">
        <v>158</v>
      </c>
      <c r="D10" s="86" t="s">
        <v>158</v>
      </c>
      <c r="E10" s="86" t="s">
        <v>158</v>
      </c>
      <c r="F10" s="195" t="s">
        <v>158</v>
      </c>
      <c r="G10" s="354">
        <v>-17</v>
      </c>
      <c r="H10" s="86" t="s">
        <v>158</v>
      </c>
      <c r="I10" s="86">
        <v>-17</v>
      </c>
      <c r="J10" s="195" t="s">
        <v>507</v>
      </c>
    </row>
    <row r="11" spans="1:10" ht="6" customHeight="1">
      <c r="B11" s="426"/>
      <c r="C11" s="426"/>
      <c r="D11" s="426"/>
      <c r="E11" s="426"/>
      <c r="F11" s="426"/>
      <c r="G11" s="426"/>
      <c r="H11" s="426"/>
      <c r="I11" s="426"/>
      <c r="J11" s="426"/>
    </row>
    <row r="12" spans="1:10">
      <c r="B12" s="427" t="s">
        <v>132</v>
      </c>
      <c r="C12" s="376">
        <v>7.1539999999999981</v>
      </c>
      <c r="D12" s="428">
        <v>28.514000000000006</v>
      </c>
      <c r="E12" s="428">
        <v>-21.360000000000007</v>
      </c>
      <c r="F12" s="300">
        <v>-0.74910570246194863</v>
      </c>
      <c r="G12" s="376">
        <v>8.8719999999999963</v>
      </c>
      <c r="H12" s="428">
        <v>11.263000000000003</v>
      </c>
      <c r="I12" s="428">
        <v>-2.3910000000000071</v>
      </c>
      <c r="J12" s="300">
        <v>-0.21228802272929115</v>
      </c>
    </row>
    <row r="13" spans="1:10" ht="57" customHeight="1">
      <c r="B13" s="866"/>
      <c r="C13" s="866"/>
      <c r="D13" s="866"/>
      <c r="E13" s="866"/>
      <c r="F13" s="866"/>
      <c r="G13" s="866"/>
      <c r="H13" s="866"/>
      <c r="I13" s="866"/>
      <c r="J13" s="866"/>
    </row>
    <row r="14" spans="1:10">
      <c r="B14" s="426"/>
      <c r="C14" s="426"/>
      <c r="D14" s="426"/>
      <c r="E14" s="426"/>
      <c r="F14" s="426"/>
      <c r="G14" s="426"/>
      <c r="H14" s="426"/>
      <c r="I14" s="426"/>
      <c r="J14" s="426"/>
    </row>
    <row r="15" spans="1:10">
      <c r="A15" s="429"/>
      <c r="B15" s="301" t="s">
        <v>133</v>
      </c>
      <c r="C15" s="835" t="s">
        <v>127</v>
      </c>
      <c r="D15" s="835"/>
      <c r="E15" s="835"/>
      <c r="F15" s="835"/>
      <c r="G15" s="835"/>
      <c r="H15" s="835"/>
      <c r="I15" s="835"/>
      <c r="J15" s="836"/>
    </row>
    <row r="16" spans="1:10">
      <c r="B16" s="865"/>
      <c r="C16" s="822" t="s">
        <v>11</v>
      </c>
      <c r="D16" s="822"/>
      <c r="E16" s="822"/>
      <c r="F16" s="822"/>
      <c r="G16" s="822" t="s">
        <v>12</v>
      </c>
      <c r="H16" s="822"/>
      <c r="I16" s="822"/>
      <c r="J16" s="822"/>
    </row>
    <row r="17" spans="1:10">
      <c r="B17" s="823"/>
      <c r="C17" s="382" t="s">
        <v>509</v>
      </c>
      <c r="D17" s="424" t="s">
        <v>510</v>
      </c>
      <c r="E17" s="423" t="s">
        <v>68</v>
      </c>
      <c r="F17" s="423" t="s">
        <v>2</v>
      </c>
      <c r="G17" s="382" t="str">
        <f>'Reported EBITDA'!$F$5</f>
        <v>Q2 2024</v>
      </c>
      <c r="H17" s="424" t="str">
        <f>'Reported EBITDA'!$G$5</f>
        <v>Q2 2023</v>
      </c>
      <c r="I17" s="423" t="s">
        <v>68</v>
      </c>
      <c r="J17" s="423" t="s">
        <v>2</v>
      </c>
    </row>
    <row r="18" spans="1:10" ht="8.25" customHeight="1">
      <c r="B18" s="154"/>
      <c r="C18" s="154"/>
      <c r="D18" s="154"/>
      <c r="E18" s="154"/>
      <c r="F18" s="154"/>
      <c r="G18" s="154"/>
      <c r="H18" s="154"/>
      <c r="I18" s="154"/>
      <c r="J18" s="154"/>
    </row>
    <row r="19" spans="1:10">
      <c r="B19" s="104" t="s">
        <v>128</v>
      </c>
      <c r="C19" s="354">
        <v>573.31899999999996</v>
      </c>
      <c r="D19" s="86">
        <v>542.35500000000002</v>
      </c>
      <c r="E19" s="86">
        <v>30.963999999999942</v>
      </c>
      <c r="F19" s="195">
        <v>5.709175724387161E-2</v>
      </c>
      <c r="G19" s="354">
        <v>287.84299999999996</v>
      </c>
      <c r="H19" s="86">
        <v>271.54899999999998</v>
      </c>
      <c r="I19" s="86">
        <v>16.293999999999983</v>
      </c>
      <c r="J19" s="195">
        <v>6.0003903531222758E-2</v>
      </c>
    </row>
    <row r="20" spans="1:10">
      <c r="B20" s="88" t="s">
        <v>129</v>
      </c>
      <c r="C20" s="354">
        <v>-171.596</v>
      </c>
      <c r="D20" s="86">
        <v>-181.238</v>
      </c>
      <c r="E20" s="86">
        <v>9.6419999999999959</v>
      </c>
      <c r="F20" s="195">
        <v>5.3200763636764847E-2</v>
      </c>
      <c r="G20" s="354">
        <v>-76.957000000000008</v>
      </c>
      <c r="H20" s="86">
        <v>-88.462999999999994</v>
      </c>
      <c r="I20" s="86">
        <v>11.505999999999986</v>
      </c>
      <c r="J20" s="195">
        <v>0.13006567717576822</v>
      </c>
    </row>
    <row r="21" spans="1:10">
      <c r="B21" s="104" t="s">
        <v>130</v>
      </c>
      <c r="C21" s="354">
        <v>-7.92</v>
      </c>
      <c r="D21" s="86">
        <v>-9.0570000000000004</v>
      </c>
      <c r="E21" s="86">
        <v>1.1370000000000005</v>
      </c>
      <c r="F21" s="195">
        <v>0.12553825770122562</v>
      </c>
      <c r="G21" s="354">
        <v>-3.8440000000000003</v>
      </c>
      <c r="H21" s="86">
        <v>-4.3049999999999997</v>
      </c>
      <c r="I21" s="86">
        <v>0.46099999999999941</v>
      </c>
      <c r="J21" s="195">
        <v>0.10708478513356545</v>
      </c>
    </row>
    <row r="22" spans="1:10">
      <c r="B22" s="88" t="s">
        <v>79</v>
      </c>
      <c r="C22" s="354">
        <v>-56.997999999999998</v>
      </c>
      <c r="D22" s="86">
        <v>-46.576999999999998</v>
      </c>
      <c r="E22" s="86">
        <v>-10.420999999999999</v>
      </c>
      <c r="F22" s="195">
        <v>-0.22373703759366204</v>
      </c>
      <c r="G22" s="354">
        <v>-31.119999999999997</v>
      </c>
      <c r="H22" s="86">
        <v>-21.997</v>
      </c>
      <c r="I22" s="86">
        <v>-9.1229999999999976</v>
      </c>
      <c r="J22" s="195">
        <v>-0.41473837341455644</v>
      </c>
    </row>
    <row r="23" spans="1:10" ht="6" customHeight="1">
      <c r="B23" s="426"/>
      <c r="C23" s="426"/>
      <c r="D23" s="426"/>
      <c r="E23" s="426"/>
      <c r="F23" s="426"/>
      <c r="G23" s="426"/>
      <c r="H23" s="426"/>
      <c r="I23" s="426"/>
      <c r="J23" s="426"/>
    </row>
    <row r="24" spans="1:10">
      <c r="B24" s="427" t="s">
        <v>132</v>
      </c>
      <c r="C24" s="376">
        <v>336.80499999999995</v>
      </c>
      <c r="D24" s="428">
        <v>305.483</v>
      </c>
      <c r="E24" s="428">
        <v>31.321999999999946</v>
      </c>
      <c r="F24" s="300">
        <v>0.10253271049452817</v>
      </c>
      <c r="G24" s="376">
        <v>175.92199999999997</v>
      </c>
      <c r="H24" s="428">
        <v>156.78399999999999</v>
      </c>
      <c r="I24" s="428">
        <v>19.137999999999977</v>
      </c>
      <c r="J24" s="300">
        <v>0.12206602714562687</v>
      </c>
    </row>
    <row r="26" spans="1:10">
      <c r="B26" s="426"/>
      <c r="C26" s="426"/>
      <c r="D26" s="426"/>
      <c r="E26" s="426"/>
      <c r="F26" s="426"/>
      <c r="G26" s="426"/>
      <c r="H26" s="426"/>
      <c r="I26" s="426"/>
      <c r="J26" s="426"/>
    </row>
    <row r="27" spans="1:10">
      <c r="A27" s="429"/>
      <c r="B27" s="301" t="s">
        <v>134</v>
      </c>
      <c r="C27" s="833" t="s">
        <v>127</v>
      </c>
      <c r="D27" s="833"/>
      <c r="E27" s="833"/>
      <c r="F27" s="833"/>
      <c r="G27" s="833"/>
      <c r="H27" s="833"/>
      <c r="I27" s="833"/>
      <c r="J27" s="831"/>
    </row>
    <row r="28" spans="1:10">
      <c r="B28" s="865"/>
      <c r="C28" s="822" t="s">
        <v>11</v>
      </c>
      <c r="D28" s="822"/>
      <c r="E28" s="822"/>
      <c r="F28" s="822"/>
      <c r="G28" s="822" t="s">
        <v>12</v>
      </c>
      <c r="H28" s="822"/>
      <c r="I28" s="822"/>
      <c r="J28" s="822"/>
    </row>
    <row r="29" spans="1:10">
      <c r="B29" s="823"/>
      <c r="C29" s="382" t="s">
        <v>509</v>
      </c>
      <c r="D29" s="424" t="s">
        <v>510</v>
      </c>
      <c r="E29" s="423" t="s">
        <v>68</v>
      </c>
      <c r="F29" s="423" t="s">
        <v>2</v>
      </c>
      <c r="G29" s="382" t="str">
        <f>'Reported EBITDA'!$F$5</f>
        <v>Q2 2024</v>
      </c>
      <c r="H29" s="424" t="str">
        <f>'Reported EBITDA'!$G$5</f>
        <v>Q2 2023</v>
      </c>
      <c r="I29" s="423" t="s">
        <v>68</v>
      </c>
      <c r="J29" s="423" t="s">
        <v>2</v>
      </c>
    </row>
    <row r="30" spans="1:10" ht="7.5" customHeight="1">
      <c r="B30" s="154"/>
      <c r="C30" s="154"/>
      <c r="D30" s="154"/>
      <c r="E30" s="154"/>
      <c r="F30" s="154"/>
      <c r="G30" s="154"/>
      <c r="H30" s="154"/>
      <c r="I30" s="154"/>
      <c r="J30" s="154"/>
    </row>
    <row r="31" spans="1:10">
      <c r="B31" s="88" t="s">
        <v>128</v>
      </c>
      <c r="C31" s="354">
        <v>901.87199999999996</v>
      </c>
      <c r="D31" s="86">
        <v>768.48800000000006</v>
      </c>
      <c r="E31" s="86">
        <v>133.3839999999999</v>
      </c>
      <c r="F31" s="195">
        <v>0.17356679609831249</v>
      </c>
      <c r="G31" s="354">
        <v>464.63599999999997</v>
      </c>
      <c r="H31" s="86">
        <v>410.28800000000007</v>
      </c>
      <c r="I31" s="86">
        <v>54.3479999999999</v>
      </c>
      <c r="J31" s="195">
        <v>0.13246305034512318</v>
      </c>
    </row>
    <row r="32" spans="1:10">
      <c r="B32" s="104" t="s">
        <v>129</v>
      </c>
      <c r="C32" s="354">
        <v>-486.00700000000001</v>
      </c>
      <c r="D32" s="86">
        <v>-320.68200000000002</v>
      </c>
      <c r="E32" s="86">
        <v>-165.32499999999999</v>
      </c>
      <c r="F32" s="195">
        <v>-0.5155418763759736</v>
      </c>
      <c r="G32" s="354">
        <v>-260.589</v>
      </c>
      <c r="H32" s="86">
        <v>-175.86700000000002</v>
      </c>
      <c r="I32" s="86">
        <v>-84.72199999999998</v>
      </c>
      <c r="J32" s="195">
        <v>-0.48173904143472046</v>
      </c>
    </row>
    <row r="33" spans="1:10">
      <c r="B33" s="88" t="s">
        <v>130</v>
      </c>
      <c r="C33" s="354">
        <v>-21.98</v>
      </c>
      <c r="D33" s="86">
        <v>-20.721</v>
      </c>
      <c r="E33" s="86">
        <v>-1.2590000000000003</v>
      </c>
      <c r="F33" s="195">
        <v>-6.0759615848656079E-2</v>
      </c>
      <c r="G33" s="354">
        <v>-12.135000000000002</v>
      </c>
      <c r="H33" s="86">
        <v>-10.881</v>
      </c>
      <c r="I33" s="86">
        <v>-1.2540000000000013</v>
      </c>
      <c r="J33" s="195">
        <v>-0.11524676040805093</v>
      </c>
    </row>
    <row r="34" spans="1:10">
      <c r="B34" s="426" t="s">
        <v>79</v>
      </c>
      <c r="C34" s="354">
        <v>-36.887999999999998</v>
      </c>
      <c r="D34" s="86">
        <v>-21.035</v>
      </c>
      <c r="E34" s="86">
        <v>-15.852999999999998</v>
      </c>
      <c r="F34" s="195">
        <v>-0.7536486807701448</v>
      </c>
      <c r="G34" s="354">
        <v>-19.976999999999997</v>
      </c>
      <c r="H34" s="86">
        <v>-12.06</v>
      </c>
      <c r="I34" s="86">
        <v>-7.9169999999999963</v>
      </c>
      <c r="J34" s="195">
        <v>-0.65646766169154191</v>
      </c>
    </row>
    <row r="35" spans="1:10" ht="8.25" customHeight="1">
      <c r="B35" s="427"/>
      <c r="C35" s="428"/>
      <c r="D35" s="428"/>
      <c r="E35" s="428"/>
      <c r="F35" s="300"/>
      <c r="G35" s="428"/>
      <c r="H35" s="428"/>
      <c r="I35" s="428"/>
      <c r="J35" s="300"/>
    </row>
    <row r="36" spans="1:10">
      <c r="B36" s="427" t="s">
        <v>132</v>
      </c>
      <c r="C36" s="376">
        <v>356.99699999999996</v>
      </c>
      <c r="D36" s="428">
        <v>406.05</v>
      </c>
      <c r="E36" s="428">
        <v>-49.053000000000054</v>
      </c>
      <c r="F36" s="300">
        <v>-0.12080531954192841</v>
      </c>
      <c r="G36" s="376">
        <v>171.93499999999997</v>
      </c>
      <c r="H36" s="428">
        <v>211.48000000000005</v>
      </c>
      <c r="I36" s="428">
        <v>-39.545000000000073</v>
      </c>
      <c r="J36" s="300">
        <v>-0.18699167770001923</v>
      </c>
    </row>
    <row r="38" spans="1:10">
      <c r="B38" s="426"/>
      <c r="C38" s="426"/>
      <c r="D38" s="426"/>
      <c r="E38" s="426"/>
      <c r="F38" s="426"/>
      <c r="G38" s="426"/>
      <c r="H38" s="426"/>
      <c r="I38" s="426"/>
      <c r="J38" s="426"/>
    </row>
    <row r="39" spans="1:10">
      <c r="A39" s="429"/>
      <c r="B39" s="301" t="s">
        <v>135</v>
      </c>
      <c r="C39" s="833" t="s">
        <v>127</v>
      </c>
      <c r="D39" s="833"/>
      <c r="E39" s="833"/>
      <c r="F39" s="833"/>
      <c r="G39" s="833"/>
      <c r="H39" s="833"/>
      <c r="I39" s="833"/>
      <c r="J39" s="831"/>
    </row>
    <row r="40" spans="1:10">
      <c r="B40" s="865"/>
      <c r="C40" s="822" t="s">
        <v>11</v>
      </c>
      <c r="D40" s="822"/>
      <c r="E40" s="822"/>
      <c r="F40" s="822"/>
      <c r="G40" s="822" t="s">
        <v>12</v>
      </c>
      <c r="H40" s="822"/>
      <c r="I40" s="822"/>
      <c r="J40" s="822"/>
    </row>
    <row r="41" spans="1:10">
      <c r="B41" s="823"/>
      <c r="C41" s="382" t="s">
        <v>509</v>
      </c>
      <c r="D41" s="424" t="s">
        <v>510</v>
      </c>
      <c r="E41" s="423" t="s">
        <v>68</v>
      </c>
      <c r="F41" s="423" t="s">
        <v>2</v>
      </c>
      <c r="G41" s="382" t="str">
        <f>'Reported EBITDA'!$F$5</f>
        <v>Q2 2024</v>
      </c>
      <c r="H41" s="424" t="str">
        <f>'Reported EBITDA'!$G$5</f>
        <v>Q2 2023</v>
      </c>
      <c r="I41" s="423" t="s">
        <v>68</v>
      </c>
      <c r="J41" s="423" t="s">
        <v>2</v>
      </c>
    </row>
    <row r="42" spans="1:10">
      <c r="B42" s="154"/>
      <c r="C42" s="154"/>
      <c r="D42" s="154"/>
      <c r="E42" s="154"/>
      <c r="F42" s="154"/>
      <c r="G42" s="154"/>
      <c r="H42" s="154"/>
      <c r="I42" s="154"/>
      <c r="J42" s="154"/>
    </row>
    <row r="43" spans="1:10">
      <c r="B43" s="88" t="s">
        <v>128</v>
      </c>
      <c r="C43" s="354">
        <v>163.37200000000001</v>
      </c>
      <c r="D43" s="86">
        <v>143.23099999999999</v>
      </c>
      <c r="E43" s="86">
        <v>20.14100000000002</v>
      </c>
      <c r="F43" s="195">
        <v>0.14061900007679906</v>
      </c>
      <c r="G43" s="354">
        <v>82.882000000000019</v>
      </c>
      <c r="H43" s="86">
        <v>80.486999999999995</v>
      </c>
      <c r="I43" s="86">
        <v>2.3950000000000244</v>
      </c>
      <c r="J43" s="195">
        <v>2.9756358169642505E-2</v>
      </c>
    </row>
    <row r="44" spans="1:10">
      <c r="B44" s="104" t="s">
        <v>129</v>
      </c>
      <c r="C44" s="354">
        <v>-82.707999999999998</v>
      </c>
      <c r="D44" s="86">
        <v>-64.052000000000007</v>
      </c>
      <c r="E44" s="86">
        <v>-18.655999999999992</v>
      </c>
      <c r="F44" s="195">
        <v>-0.29126334852931968</v>
      </c>
      <c r="G44" s="354">
        <v>-57.906999999999996</v>
      </c>
      <c r="H44" s="86">
        <v>-51.265000000000008</v>
      </c>
      <c r="I44" s="86">
        <v>-6.6419999999999888</v>
      </c>
      <c r="J44" s="195">
        <v>-0.12956207939139741</v>
      </c>
    </row>
    <row r="45" spans="1:10">
      <c r="B45" s="88" t="s">
        <v>130</v>
      </c>
      <c r="C45" s="354">
        <v>-6.7210000000000001</v>
      </c>
      <c r="D45" s="86">
        <v>-7.0279999999999996</v>
      </c>
      <c r="E45" s="734">
        <v>0.3069999999999995</v>
      </c>
      <c r="F45" s="195">
        <v>4.3682413204325532E-2</v>
      </c>
      <c r="G45" s="354">
        <v>-3.4590000000000005</v>
      </c>
      <c r="H45" s="86">
        <v>-3.6279999999999997</v>
      </c>
      <c r="I45" s="734">
        <v>0.16899999999999915</v>
      </c>
      <c r="J45" s="195">
        <v>4.6582138919514682E-2</v>
      </c>
    </row>
    <row r="46" spans="1:10">
      <c r="B46" s="426" t="s">
        <v>79</v>
      </c>
      <c r="C46" s="354">
        <v>-9.782</v>
      </c>
      <c r="D46" s="86">
        <v>-21.116</v>
      </c>
      <c r="E46" s="202">
        <v>11.334</v>
      </c>
      <c r="F46" s="195">
        <v>0.53674938435309716</v>
      </c>
      <c r="G46" s="354">
        <v>-4.7279999999999998</v>
      </c>
      <c r="H46" s="86">
        <v>-14.798999999999999</v>
      </c>
      <c r="I46" s="202">
        <v>10.071</v>
      </c>
      <c r="J46" s="195">
        <v>0.68051895398337725</v>
      </c>
    </row>
    <row r="47" spans="1:10">
      <c r="B47" s="427"/>
      <c r="C47" s="428"/>
      <c r="D47" s="428"/>
      <c r="E47" s="428"/>
      <c r="F47" s="300"/>
      <c r="G47" s="428"/>
      <c r="H47" s="428"/>
      <c r="I47" s="428"/>
      <c r="J47" s="300"/>
    </row>
    <row r="48" spans="1:10">
      <c r="B48" s="427" t="s">
        <v>132</v>
      </c>
      <c r="C48" s="376">
        <v>64.161000000000016</v>
      </c>
      <c r="D48" s="428">
        <v>51.034999999999982</v>
      </c>
      <c r="E48" s="428">
        <v>13.126000000000033</v>
      </c>
      <c r="F48" s="300">
        <v>0.25719604193200829</v>
      </c>
      <c r="G48" s="376">
        <v>16.788000000000025</v>
      </c>
      <c r="H48" s="428">
        <v>10.794999999999987</v>
      </c>
      <c r="I48" s="428">
        <v>5.9930000000000376</v>
      </c>
      <c r="J48" s="300">
        <v>0.55516442797591892</v>
      </c>
    </row>
  </sheetData>
  <mergeCells count="17">
    <mergeCell ref="G3:J3"/>
    <mergeCell ref="C28:F28"/>
    <mergeCell ref="C2:J2"/>
    <mergeCell ref="C15:J15"/>
    <mergeCell ref="G16:J16"/>
    <mergeCell ref="C27:J27"/>
    <mergeCell ref="C3:F3"/>
    <mergeCell ref="B13:J13"/>
    <mergeCell ref="B3:B4"/>
    <mergeCell ref="C16:F16"/>
    <mergeCell ref="B16:B17"/>
    <mergeCell ref="B40:B41"/>
    <mergeCell ref="C40:F40"/>
    <mergeCell ref="B28:B29"/>
    <mergeCell ref="G28:J28"/>
    <mergeCell ref="C39:J39"/>
    <mergeCell ref="G40:J40"/>
  </mergeCells>
  <pageMargins left="0.7" right="0.7" top="0.75" bottom="0.75" header="0.3" footer="0.3"/>
  <pageSetup paperSize="9" orientation="portrait" r:id="rId1"/>
  <headerFooter>
    <oddHeader>&amp;C&amp;"Arial"&amp;8&amp;K000000INTERNAL&amp;1#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C37"/>
  <sheetViews>
    <sheetView topLeftCell="A13" workbookViewId="0">
      <selection activeCell="G6" sqref="G6"/>
    </sheetView>
  </sheetViews>
  <sheetFormatPr baseColWidth="10" defaultColWidth="11.42578125" defaultRowHeight="12.75"/>
  <cols>
    <col min="1" max="1" width="3.28515625" style="104" customWidth="1"/>
    <col min="2" max="2" width="35.28515625" style="104" customWidth="1"/>
    <col min="3" max="4" width="15.5703125" style="104" bestFit="1" customWidth="1"/>
    <col min="5" max="5" width="8.7109375" style="104" customWidth="1"/>
    <col min="6" max="6" width="10" style="104" customWidth="1"/>
    <col min="7" max="7" width="11.7109375" style="104" customWidth="1"/>
    <col min="8" max="10" width="10" style="104" customWidth="1"/>
    <col min="11" max="11" width="3.5703125" style="104" customWidth="1"/>
    <col min="12" max="12" width="29.7109375" style="104" customWidth="1"/>
    <col min="13" max="13" width="17.42578125" style="104" customWidth="1"/>
    <col min="14" max="14" width="16.28515625" style="104" customWidth="1"/>
    <col min="15" max="15" width="13.42578125" style="104" customWidth="1"/>
    <col min="16" max="16" width="2" style="104" customWidth="1"/>
    <col min="17" max="17" width="15.5703125" style="104" bestFit="1" customWidth="1"/>
    <col min="18" max="18" width="15.85546875" style="104" customWidth="1"/>
    <col min="19" max="16384" width="11.42578125" style="104"/>
  </cols>
  <sheetData>
    <row r="1" spans="2:29">
      <c r="B1" s="426"/>
      <c r="C1" s="426"/>
      <c r="D1" s="426"/>
      <c r="E1" s="426"/>
      <c r="F1" s="426"/>
      <c r="G1" s="426"/>
      <c r="H1" s="426"/>
      <c r="I1" s="426"/>
      <c r="J1" s="426"/>
      <c r="L1" s="426"/>
      <c r="M1" s="426"/>
      <c r="N1" s="426"/>
      <c r="O1" s="426"/>
      <c r="P1" s="426"/>
      <c r="Q1" s="426"/>
      <c r="R1" s="426"/>
      <c r="S1" s="426"/>
    </row>
    <row r="2" spans="2:29">
      <c r="B2" s="320" t="s">
        <v>126</v>
      </c>
      <c r="C2" s="833" t="s">
        <v>127</v>
      </c>
      <c r="D2" s="833"/>
      <c r="E2" s="833"/>
      <c r="F2" s="831"/>
      <c r="G2" s="669"/>
      <c r="H2" s="669"/>
      <c r="I2" s="669"/>
      <c r="J2" s="669"/>
      <c r="K2" s="433"/>
      <c r="L2" s="835" t="s">
        <v>126</v>
      </c>
      <c r="M2" s="835"/>
      <c r="N2" s="835"/>
      <c r="O2" s="835"/>
      <c r="P2" s="835"/>
      <c r="Q2" s="835"/>
      <c r="R2" s="835"/>
      <c r="S2" s="836"/>
    </row>
    <row r="3" spans="2:29">
      <c r="B3" s="865"/>
      <c r="C3" s="823" t="s">
        <v>11</v>
      </c>
      <c r="D3" s="823"/>
      <c r="E3" s="823"/>
      <c r="F3" s="823"/>
      <c r="G3" s="823" t="s">
        <v>12</v>
      </c>
      <c r="H3" s="823"/>
      <c r="I3" s="823"/>
      <c r="J3" s="823"/>
      <c r="L3" s="865" t="s">
        <v>136</v>
      </c>
      <c r="M3" s="822" t="s">
        <v>137</v>
      </c>
      <c r="N3" s="822"/>
      <c r="O3" s="822"/>
      <c r="P3" s="822"/>
      <c r="Q3" s="822" t="s">
        <v>138</v>
      </c>
      <c r="R3" s="822"/>
      <c r="S3" s="822"/>
    </row>
    <row r="4" spans="2:29" s="157" customFormat="1" ht="25.5" customHeight="1">
      <c r="B4" s="823"/>
      <c r="C4" s="382" t="s">
        <v>509</v>
      </c>
      <c r="D4" s="424" t="s">
        <v>510</v>
      </c>
      <c r="E4" s="423" t="s">
        <v>68</v>
      </c>
      <c r="F4" s="423" t="s">
        <v>13</v>
      </c>
      <c r="G4" s="382" t="str">
        <f>'Reported EBITDA'!$F$5</f>
        <v>Q2 2024</v>
      </c>
      <c r="H4" s="424" t="str">
        <f>'Reported EBITDA'!$G$5</f>
        <v>Q2 2023</v>
      </c>
      <c r="I4" s="423" t="s">
        <v>68</v>
      </c>
      <c r="J4" s="423" t="s">
        <v>2</v>
      </c>
      <c r="L4" s="865"/>
      <c r="M4" s="435" t="s">
        <v>509</v>
      </c>
      <c r="N4" s="425" t="s">
        <v>510</v>
      </c>
      <c r="O4" s="434" t="s">
        <v>139</v>
      </c>
      <c r="P4" s="158"/>
      <c r="Q4" s="435" t="s">
        <v>509</v>
      </c>
      <c r="R4" s="425" t="s">
        <v>510</v>
      </c>
      <c r="S4" s="425" t="s">
        <v>2</v>
      </c>
    </row>
    <row r="5" spans="2:29" ht="6.75" customHeight="1">
      <c r="B5" s="154"/>
      <c r="C5" s="154"/>
      <c r="D5" s="154"/>
      <c r="E5" s="154"/>
      <c r="F5" s="154"/>
      <c r="G5" s="154"/>
      <c r="H5" s="154"/>
      <c r="I5" s="154"/>
      <c r="J5" s="154"/>
      <c r="L5" s="436"/>
      <c r="M5" s="436"/>
      <c r="P5" s="158"/>
    </row>
    <row r="6" spans="2:29">
      <c r="B6" s="104" t="s">
        <v>128</v>
      </c>
      <c r="C6" s="354">
        <v>582.80399999999997</v>
      </c>
      <c r="D6" s="86">
        <v>500.59899999999999</v>
      </c>
      <c r="E6" s="86">
        <v>82.204999999999984</v>
      </c>
      <c r="F6" s="195">
        <v>0.16421327249954554</v>
      </c>
      <c r="G6" s="354">
        <v>784.48199999999997</v>
      </c>
      <c r="H6" s="86">
        <v>271.31099999999998</v>
      </c>
      <c r="I6" s="86">
        <v>513.17100000000005</v>
      </c>
      <c r="J6" s="195">
        <v>1.8914492961951415</v>
      </c>
      <c r="L6" s="104" t="s">
        <v>140</v>
      </c>
      <c r="M6" s="431">
        <v>0.1671</v>
      </c>
      <c r="N6" s="205">
        <v>0.16461805101144122</v>
      </c>
      <c r="O6" s="443">
        <v>0.24819489885587742</v>
      </c>
      <c r="P6" s="158"/>
      <c r="Q6" s="432">
        <v>2.6889110000000001</v>
      </c>
      <c r="R6" s="204">
        <v>2.6217480000000002</v>
      </c>
      <c r="S6" s="205">
        <v>2.5617641359886534E-2</v>
      </c>
    </row>
    <row r="7" spans="2:29">
      <c r="B7" s="88" t="s">
        <v>129</v>
      </c>
      <c r="C7" s="354">
        <v>-391.49700000000001</v>
      </c>
      <c r="D7" s="86">
        <v>-414.26400000000001</v>
      </c>
      <c r="E7" s="86">
        <v>22.766999999999996</v>
      </c>
      <c r="F7" s="195">
        <v>5.4957708128150151E-2</v>
      </c>
      <c r="G7" s="354">
        <v>-575.46600000000001</v>
      </c>
      <c r="H7" s="86">
        <v>-203.554</v>
      </c>
      <c r="I7" s="86">
        <v>-371.91200000000003</v>
      </c>
      <c r="J7" s="195">
        <v>-1.8270925651178556</v>
      </c>
      <c r="K7" s="154"/>
      <c r="L7" s="426"/>
      <c r="M7" s="437"/>
      <c r="N7" s="437"/>
      <c r="O7" s="437"/>
      <c r="P7" s="158"/>
      <c r="Q7" s="437"/>
      <c r="R7" s="437"/>
      <c r="S7" s="437"/>
      <c r="T7" s="154"/>
      <c r="X7" s="202"/>
      <c r="Y7" s="202"/>
      <c r="Z7" s="203"/>
      <c r="AA7" s="204"/>
      <c r="AB7" s="204"/>
      <c r="AC7" s="202"/>
    </row>
    <row r="8" spans="2:29">
      <c r="B8" s="104" t="s">
        <v>130</v>
      </c>
      <c r="C8" s="354">
        <v>-80.012</v>
      </c>
      <c r="D8" s="86">
        <v>-68.503</v>
      </c>
      <c r="E8" s="86">
        <v>-11.509</v>
      </c>
      <c r="F8" s="195">
        <v>-0.16800724055880756</v>
      </c>
      <c r="G8" s="354">
        <v>-107.346</v>
      </c>
      <c r="H8" s="86">
        <v>-38.050999999999995</v>
      </c>
      <c r="I8" s="86">
        <v>-69.295000000000016</v>
      </c>
      <c r="J8" s="195">
        <v>-1.8211085122598623</v>
      </c>
      <c r="L8" s="427" t="s">
        <v>141</v>
      </c>
      <c r="M8" s="438">
        <v>0.1671</v>
      </c>
      <c r="N8" s="439">
        <v>0.16461805101144122</v>
      </c>
      <c r="O8" s="674">
        <v>0.24819489885587742</v>
      </c>
      <c r="P8" s="158"/>
      <c r="Q8" s="441">
        <v>2.6889110000000001</v>
      </c>
      <c r="R8" s="442">
        <v>2.6217480000000002</v>
      </c>
      <c r="S8" s="300">
        <v>2.5617641359886534E-2</v>
      </c>
    </row>
    <row r="9" spans="2:29">
      <c r="B9" s="88" t="s">
        <v>79</v>
      </c>
      <c r="C9" s="354">
        <v>-86.302999999999997</v>
      </c>
      <c r="D9" s="86">
        <v>-71.983999999999995</v>
      </c>
      <c r="E9" s="86">
        <v>-14.319000000000003</v>
      </c>
      <c r="F9" s="195">
        <v>-0.19891920426761511</v>
      </c>
      <c r="G9" s="354">
        <v>-113.38</v>
      </c>
      <c r="H9" s="86">
        <v>-32.271999999999991</v>
      </c>
      <c r="I9" s="86">
        <v>-81.108000000000004</v>
      </c>
      <c r="J9" s="195">
        <v>-2.5132622706990588</v>
      </c>
      <c r="P9" s="158"/>
    </row>
    <row r="10" spans="2:29">
      <c r="B10" s="88" t="s">
        <v>131</v>
      </c>
      <c r="C10" s="354" t="s">
        <v>158</v>
      </c>
      <c r="D10" s="86" t="s">
        <v>158</v>
      </c>
      <c r="E10" s="86" t="s">
        <v>158</v>
      </c>
      <c r="F10" s="195" t="s">
        <v>158</v>
      </c>
      <c r="G10" s="354">
        <v>28.7</v>
      </c>
      <c r="H10" s="86" t="s">
        <v>158</v>
      </c>
      <c r="I10" s="86">
        <v>29</v>
      </c>
      <c r="J10" s="195" t="s">
        <v>507</v>
      </c>
      <c r="P10" s="158"/>
    </row>
    <row r="11" spans="2:29">
      <c r="B11" s="426"/>
      <c r="C11" s="426"/>
      <c r="D11" s="426"/>
      <c r="E11" s="426"/>
      <c r="F11" s="426"/>
      <c r="G11" s="426"/>
      <c r="H11" s="426"/>
      <c r="I11" s="426"/>
      <c r="J11" s="426"/>
      <c r="Q11" s="261"/>
      <c r="S11" s="261"/>
    </row>
    <row r="12" spans="2:29">
      <c r="B12" s="427" t="s">
        <v>124</v>
      </c>
      <c r="C12" s="376">
        <v>24.991999999999962</v>
      </c>
      <c r="D12" s="428">
        <v>-54.152000000000015</v>
      </c>
      <c r="E12" s="428">
        <v>79.143999999999977</v>
      </c>
      <c r="F12" s="300">
        <v>1.4615157334909137</v>
      </c>
      <c r="G12" s="376">
        <v>16.989999999999963</v>
      </c>
      <c r="H12" s="428">
        <v>-2.5660000000000096</v>
      </c>
      <c r="I12" s="428">
        <v>19.555999999999973</v>
      </c>
      <c r="J12" s="300">
        <v>7.6212003117692513</v>
      </c>
      <c r="N12" s="684"/>
      <c r="O12" s="684"/>
    </row>
    <row r="13" spans="2:29" ht="55.5" customHeight="1">
      <c r="B13" s="867"/>
      <c r="C13" s="867"/>
      <c r="D13" s="867"/>
      <c r="E13" s="867"/>
      <c r="F13" s="867"/>
      <c r="G13" s="867"/>
      <c r="H13" s="867"/>
      <c r="I13" s="867"/>
      <c r="J13" s="867"/>
      <c r="N13" s="684"/>
      <c r="O13" s="684"/>
    </row>
    <row r="16" spans="2:29">
      <c r="B16" s="320" t="s">
        <v>133</v>
      </c>
      <c r="C16" s="833" t="s">
        <v>127</v>
      </c>
      <c r="D16" s="833"/>
      <c r="E16" s="833"/>
      <c r="F16" s="831"/>
      <c r="G16" s="669"/>
      <c r="H16" s="669"/>
      <c r="I16" s="669"/>
      <c r="J16" s="669"/>
      <c r="K16" s="433"/>
      <c r="L16" s="830" t="s">
        <v>133</v>
      </c>
      <c r="M16" s="833"/>
      <c r="N16" s="833"/>
      <c r="O16" s="833"/>
      <c r="P16" s="833"/>
      <c r="Q16" s="833"/>
      <c r="R16" s="833"/>
      <c r="S16" s="831"/>
    </row>
    <row r="17" spans="2:19" ht="13.5" customHeight="1">
      <c r="B17" s="865"/>
      <c r="C17" s="823" t="s">
        <v>11</v>
      </c>
      <c r="D17" s="823"/>
      <c r="E17" s="823"/>
      <c r="F17" s="823"/>
      <c r="G17" s="823" t="s">
        <v>12</v>
      </c>
      <c r="H17" s="823"/>
      <c r="I17" s="823"/>
      <c r="J17" s="823"/>
      <c r="L17" s="865" t="s">
        <v>136</v>
      </c>
      <c r="M17" s="822" t="s">
        <v>137</v>
      </c>
      <c r="N17" s="822"/>
      <c r="O17" s="822"/>
      <c r="P17" s="822"/>
      <c r="Q17" s="822" t="s">
        <v>138</v>
      </c>
      <c r="R17" s="822"/>
      <c r="S17" s="822"/>
    </row>
    <row r="18" spans="2:19" ht="27" customHeight="1">
      <c r="B18" s="823"/>
      <c r="C18" s="382" t="s">
        <v>509</v>
      </c>
      <c r="D18" s="424" t="s">
        <v>510</v>
      </c>
      <c r="E18" s="423" t="s">
        <v>68</v>
      </c>
      <c r="F18" s="423" t="s">
        <v>13</v>
      </c>
      <c r="G18" s="382" t="str">
        <f>'Reported EBITDA'!$F$5</f>
        <v>Q2 2024</v>
      </c>
      <c r="H18" s="424" t="str">
        <f>'Reported EBITDA'!$G$5</f>
        <v>Q2 2023</v>
      </c>
      <c r="I18" s="423" t="s">
        <v>68</v>
      </c>
      <c r="J18" s="423" t="s">
        <v>2</v>
      </c>
      <c r="L18" s="865"/>
      <c r="M18" s="435" t="s">
        <v>509</v>
      </c>
      <c r="N18" s="425" t="s">
        <v>510</v>
      </c>
      <c r="O18" s="434" t="s">
        <v>139</v>
      </c>
      <c r="P18" s="158"/>
      <c r="Q18" s="435" t="s">
        <v>509</v>
      </c>
      <c r="R18" s="425" t="s">
        <v>510</v>
      </c>
      <c r="S18" s="425" t="s">
        <v>13</v>
      </c>
    </row>
    <row r="19" spans="2:19">
      <c r="B19" s="154"/>
      <c r="C19" s="154"/>
      <c r="D19" s="154"/>
      <c r="E19" s="154"/>
      <c r="F19" s="154"/>
      <c r="G19" s="154"/>
      <c r="H19" s="154"/>
      <c r="I19" s="154"/>
      <c r="J19" s="154"/>
      <c r="L19" s="436"/>
      <c r="M19" s="436"/>
      <c r="P19" s="158"/>
    </row>
    <row r="20" spans="2:19">
      <c r="B20" s="104" t="s">
        <v>128</v>
      </c>
      <c r="C20" s="354">
        <v>3443.306</v>
      </c>
      <c r="D20" s="86">
        <v>3540.7640000000001</v>
      </c>
      <c r="E20" s="86">
        <v>-97.458000000000084</v>
      </c>
      <c r="F20" s="195">
        <v>-2.7524568144050243E-2</v>
      </c>
      <c r="G20" s="354">
        <v>1653.347</v>
      </c>
      <c r="H20" s="86">
        <v>1750.7150000000001</v>
      </c>
      <c r="I20" s="86">
        <v>-97.368000000000166</v>
      </c>
      <c r="J20" s="195">
        <v>-5.5616133979545568E-2</v>
      </c>
      <c r="L20" s="104" t="s">
        <v>142</v>
      </c>
      <c r="M20" s="431">
        <v>0.19719999999999999</v>
      </c>
      <c r="N20" s="205">
        <v>0.19845929194483478</v>
      </c>
      <c r="O20" s="443">
        <v>-0.12592919448347895</v>
      </c>
      <c r="P20" s="203"/>
      <c r="Q20" s="444">
        <v>3.0902880000000001</v>
      </c>
      <c r="R20" s="445">
        <v>3.073858</v>
      </c>
      <c r="S20" s="195">
        <v>5.3450744959591123E-3</v>
      </c>
    </row>
    <row r="21" spans="2:19">
      <c r="B21" s="88" t="s">
        <v>129</v>
      </c>
      <c r="C21" s="354">
        <v>-2211.721</v>
      </c>
      <c r="D21" s="86">
        <v>-2268.1799999999998</v>
      </c>
      <c r="E21" s="86">
        <v>56.458999999999833</v>
      </c>
      <c r="F21" s="195">
        <v>2.4891763440291315E-2</v>
      </c>
      <c r="G21" s="354">
        <v>-1091.578</v>
      </c>
      <c r="H21" s="86">
        <v>-1136.9049999999997</v>
      </c>
      <c r="I21" s="86">
        <v>45.326999999999771</v>
      </c>
      <c r="J21" s="195">
        <v>3.9868766519629895E-2</v>
      </c>
      <c r="L21" s="104" t="s">
        <v>143</v>
      </c>
      <c r="M21" s="431">
        <v>0.14760000000000001</v>
      </c>
      <c r="N21" s="205">
        <v>0.15430525098129777</v>
      </c>
      <c r="O21" s="443">
        <v>-0.67052509812977612</v>
      </c>
      <c r="P21" s="203"/>
      <c r="Q21" s="444">
        <v>4.2099729999999997</v>
      </c>
      <c r="R21" s="445">
        <v>4.1519390000000005</v>
      </c>
      <c r="S21" s="195">
        <v>1.3977565662693703E-2</v>
      </c>
    </row>
    <row r="22" spans="2:19">
      <c r="B22" s="104" t="s">
        <v>130</v>
      </c>
      <c r="C22" s="354">
        <v>-81.467999999999989</v>
      </c>
      <c r="D22" s="86">
        <v>-96.63300000000001</v>
      </c>
      <c r="E22" s="86">
        <v>15.16500000000002</v>
      </c>
      <c r="F22" s="195">
        <v>0.15693396665735326</v>
      </c>
      <c r="G22" s="354">
        <v>-36.452999999999989</v>
      </c>
      <c r="H22" s="86">
        <v>-52.271000000000015</v>
      </c>
      <c r="I22" s="86">
        <v>15.818000000000026</v>
      </c>
      <c r="J22" s="195">
        <v>0.30261521685064419</v>
      </c>
      <c r="L22" s="104" t="s">
        <v>144</v>
      </c>
      <c r="M22" s="431">
        <v>0.1041</v>
      </c>
      <c r="N22" s="205">
        <v>0.10480523621850728</v>
      </c>
      <c r="O22" s="443">
        <v>-7.0523621850727969E-2</v>
      </c>
      <c r="P22" s="203"/>
      <c r="Q22" s="444">
        <v>8.4791159999999994</v>
      </c>
      <c r="R22" s="445">
        <v>8.3006539999999998</v>
      </c>
      <c r="S22" s="195">
        <v>2.1499751706311354E-2</v>
      </c>
    </row>
    <row r="23" spans="2:19">
      <c r="B23" s="88" t="s">
        <v>79</v>
      </c>
      <c r="C23" s="354">
        <v>-255.61</v>
      </c>
      <c r="D23" s="86">
        <v>-254.76300000000001</v>
      </c>
      <c r="E23" s="86">
        <v>-0.84700000000000841</v>
      </c>
      <c r="F23" s="195">
        <v>-3.3246586042714465E-3</v>
      </c>
      <c r="G23" s="354">
        <v>-124.66800000000001</v>
      </c>
      <c r="H23" s="86">
        <v>-133.24099999999999</v>
      </c>
      <c r="I23" s="86">
        <v>8.5729999999999791</v>
      </c>
      <c r="J23" s="195">
        <v>6.4342056874385323E-2</v>
      </c>
      <c r="L23" s="754"/>
      <c r="M23" s="754"/>
      <c r="N23" s="754"/>
      <c r="O23" s="754"/>
      <c r="P23" s="754"/>
      <c r="Q23" s="754"/>
      <c r="R23" s="754"/>
      <c r="S23" s="754"/>
    </row>
    <row r="24" spans="2:19">
      <c r="B24" s="426"/>
      <c r="C24" s="426"/>
      <c r="D24" s="426"/>
      <c r="E24" s="426"/>
      <c r="F24" s="426"/>
      <c r="G24" s="426"/>
      <c r="H24" s="426"/>
      <c r="I24" s="426"/>
      <c r="J24" s="426"/>
      <c r="L24" s="426"/>
      <c r="M24" s="437"/>
      <c r="N24" s="437"/>
      <c r="O24" s="437"/>
      <c r="P24" s="158"/>
      <c r="Q24" s="446"/>
      <c r="R24" s="446"/>
      <c r="S24" s="437"/>
    </row>
    <row r="25" spans="2:19">
      <c r="B25" s="427" t="s">
        <v>124</v>
      </c>
      <c r="C25" s="376">
        <v>894.50699999999995</v>
      </c>
      <c r="D25" s="428">
        <v>921.18800000000022</v>
      </c>
      <c r="E25" s="428">
        <v>-26.681000000000267</v>
      </c>
      <c r="F25" s="300">
        <v>-2.8963686022831725E-2</v>
      </c>
      <c r="G25" s="376">
        <v>400.64800000000002</v>
      </c>
      <c r="H25" s="428">
        <v>428.29800000000046</v>
      </c>
      <c r="I25" s="428">
        <v>-27.650000000000432</v>
      </c>
      <c r="J25" s="300">
        <v>-6.4557854577888318E-2</v>
      </c>
      <c r="L25" s="427" t="s">
        <v>141</v>
      </c>
      <c r="M25" s="438">
        <v>0.13100126657415689</v>
      </c>
      <c r="N25" s="439">
        <v>0.13176166920118493</v>
      </c>
      <c r="O25" s="674">
        <v>-7.6040262702803396E-2</v>
      </c>
      <c r="P25" s="158"/>
      <c r="Q25" s="447">
        <v>15.779377</v>
      </c>
      <c r="R25" s="448">
        <v>15.526451</v>
      </c>
      <c r="S25" s="300">
        <v>1.6290007291428044E-2</v>
      </c>
    </row>
    <row r="27" spans="2:19">
      <c r="B27" s="426"/>
      <c r="C27" s="426"/>
      <c r="D27" s="426"/>
      <c r="E27" s="426"/>
      <c r="F27" s="426"/>
      <c r="G27" s="426"/>
      <c r="H27" s="426"/>
      <c r="I27" s="426"/>
      <c r="J27" s="426"/>
      <c r="L27" s="426"/>
      <c r="M27" s="426"/>
      <c r="N27" s="426"/>
      <c r="O27" s="426"/>
      <c r="P27" s="426"/>
      <c r="Q27" s="426"/>
      <c r="R27" s="426"/>
      <c r="S27" s="426"/>
    </row>
    <row r="28" spans="2:19">
      <c r="B28" s="301" t="s">
        <v>134</v>
      </c>
      <c r="C28" s="835" t="s">
        <v>127</v>
      </c>
      <c r="D28" s="835"/>
      <c r="E28" s="835"/>
      <c r="F28" s="836"/>
      <c r="G28" s="675"/>
      <c r="H28" s="301"/>
      <c r="I28" s="301"/>
      <c r="J28" s="671"/>
      <c r="K28" s="433"/>
      <c r="L28" s="835" t="s">
        <v>134</v>
      </c>
      <c r="M28" s="835"/>
      <c r="N28" s="835"/>
      <c r="O28" s="835"/>
      <c r="P28" s="835"/>
      <c r="Q28" s="835"/>
      <c r="R28" s="835"/>
      <c r="S28" s="836"/>
    </row>
    <row r="29" spans="2:19">
      <c r="B29" s="865"/>
      <c r="C29" s="822" t="s">
        <v>11</v>
      </c>
      <c r="D29" s="822"/>
      <c r="E29" s="822"/>
      <c r="F29" s="822"/>
      <c r="G29" s="822"/>
      <c r="H29" s="822"/>
      <c r="I29" s="822"/>
      <c r="J29" s="822"/>
      <c r="L29" s="865" t="s">
        <v>136</v>
      </c>
      <c r="M29" s="822" t="s">
        <v>137</v>
      </c>
      <c r="N29" s="822"/>
      <c r="O29" s="822"/>
      <c r="P29" s="822"/>
      <c r="Q29" s="822" t="s">
        <v>138</v>
      </c>
      <c r="R29" s="822"/>
      <c r="S29" s="822"/>
    </row>
    <row r="30" spans="2:19" ht="30" customHeight="1">
      <c r="B30" s="823"/>
      <c r="C30" s="382" t="s">
        <v>509</v>
      </c>
      <c r="D30" s="424" t="s">
        <v>510</v>
      </c>
      <c r="E30" s="423" t="s">
        <v>68</v>
      </c>
      <c r="F30" s="423" t="s">
        <v>13</v>
      </c>
      <c r="G30" s="382" t="str">
        <f>'Reported EBITDA'!$F$5</f>
        <v>Q2 2024</v>
      </c>
      <c r="H30" s="424" t="str">
        <f>'Reported EBITDA'!$G$5</f>
        <v>Q2 2023</v>
      </c>
      <c r="I30" s="423" t="s">
        <v>68</v>
      </c>
      <c r="J30" s="423" t="s">
        <v>2</v>
      </c>
      <c r="L30" s="865"/>
      <c r="M30" s="435" t="str">
        <f t="shared" ref="M30:N30" si="0">M18</f>
        <v xml:space="preserve"> June 2024</v>
      </c>
      <c r="N30" s="425" t="str">
        <f t="shared" si="0"/>
        <v xml:space="preserve"> June 2023</v>
      </c>
      <c r="O30" s="434" t="s">
        <v>139</v>
      </c>
      <c r="P30" s="158"/>
      <c r="Q30" s="797" t="str">
        <f>H18</f>
        <v>Q2 2023</v>
      </c>
      <c r="R30" s="425" t="s">
        <v>510</v>
      </c>
      <c r="S30" s="425" t="s">
        <v>13</v>
      </c>
    </row>
    <row r="31" spans="2:19">
      <c r="B31" s="154"/>
      <c r="C31" s="154"/>
      <c r="D31" s="154"/>
      <c r="E31" s="154"/>
      <c r="F31" s="154"/>
      <c r="G31" s="154"/>
      <c r="H31" s="154"/>
      <c r="I31" s="154"/>
      <c r="J31" s="154"/>
      <c r="L31" s="436"/>
      <c r="M31" s="436"/>
      <c r="P31" s="158"/>
    </row>
    <row r="32" spans="2:19">
      <c r="B32" s="104" t="s">
        <v>128</v>
      </c>
      <c r="C32" s="354">
        <v>1162.2739999999999</v>
      </c>
      <c r="D32" s="86">
        <v>907.76599999999996</v>
      </c>
      <c r="E32" s="86">
        <v>254.50799999999992</v>
      </c>
      <c r="F32" s="195">
        <v>0.28036740745963162</v>
      </c>
      <c r="G32" s="354">
        <v>578.97799999999984</v>
      </c>
      <c r="H32" s="86">
        <v>483.24999999999994</v>
      </c>
      <c r="I32" s="86">
        <v>95.727999999999895</v>
      </c>
      <c r="J32" s="195">
        <v>0.19809208484221408</v>
      </c>
      <c r="L32" s="104" t="s">
        <v>145</v>
      </c>
      <c r="M32" s="431">
        <v>7.5429999999999997E-2</v>
      </c>
      <c r="N32" s="205">
        <v>7.4799662885621204E-2</v>
      </c>
      <c r="O32" s="430">
        <v>6.3033711437879281E-2</v>
      </c>
      <c r="P32" s="158"/>
      <c r="Q32" s="432">
        <v>3.9093040000000001</v>
      </c>
      <c r="R32" s="204">
        <v>3.8314760000000003</v>
      </c>
      <c r="S32" s="205">
        <v>2.0312798514201758E-2</v>
      </c>
    </row>
    <row r="33" spans="2:19">
      <c r="B33" s="88" t="s">
        <v>129</v>
      </c>
      <c r="C33" s="354">
        <v>-656.84299999999996</v>
      </c>
      <c r="D33" s="86">
        <v>-544.67999999999995</v>
      </c>
      <c r="E33" s="86">
        <v>-112.16300000000001</v>
      </c>
      <c r="F33" s="195">
        <v>-0.2059245795696556</v>
      </c>
      <c r="G33" s="354">
        <v>-316.81899999999996</v>
      </c>
      <c r="H33" s="86">
        <v>-286.62199999999996</v>
      </c>
      <c r="I33" s="86">
        <v>-30.197000000000003</v>
      </c>
      <c r="J33" s="195">
        <v>-0.10535478783903551</v>
      </c>
      <c r="L33" s="426"/>
      <c r="M33" s="437"/>
      <c r="N33" s="437"/>
      <c r="O33" s="437"/>
      <c r="P33" s="158"/>
      <c r="Q33" s="741"/>
      <c r="R33" s="741"/>
      <c r="S33" s="741"/>
    </row>
    <row r="34" spans="2:19">
      <c r="B34" s="104" t="s">
        <v>130</v>
      </c>
      <c r="C34" s="354">
        <v>-19.055000000000003</v>
      </c>
      <c r="D34" s="86">
        <v>-16.285999999999998</v>
      </c>
      <c r="E34" s="86">
        <v>-2.7690000000000055</v>
      </c>
      <c r="F34" s="195">
        <v>-0.17002333292398419</v>
      </c>
      <c r="G34" s="354">
        <v>-9.5880000000000045</v>
      </c>
      <c r="H34" s="86">
        <v>-8.0009999999999977</v>
      </c>
      <c r="I34" s="86">
        <v>-1.5870000000000068</v>
      </c>
      <c r="J34" s="195">
        <v>-0.19835020622422284</v>
      </c>
      <c r="L34" s="427" t="s">
        <v>141</v>
      </c>
      <c r="M34" s="438">
        <v>7.5429999999999997E-2</v>
      </c>
      <c r="N34" s="439">
        <v>7.4799662885621204E-2</v>
      </c>
      <c r="O34" s="440">
        <v>6.3033711437879281E-2</v>
      </c>
      <c r="P34" s="158"/>
      <c r="Q34" s="441">
        <v>3.9093040000000001</v>
      </c>
      <c r="R34" s="442">
        <v>3.8314760000000003</v>
      </c>
      <c r="S34" s="300">
        <v>2.0312798514201758E-2</v>
      </c>
    </row>
    <row r="35" spans="2:19">
      <c r="B35" s="88" t="s">
        <v>79</v>
      </c>
      <c r="C35" s="354">
        <v>-59.460999999999999</v>
      </c>
      <c r="D35" s="86">
        <v>-43.033999999999999</v>
      </c>
      <c r="E35" s="202">
        <v>-16.427</v>
      </c>
      <c r="F35" s="195">
        <v>-0.3817214295673188</v>
      </c>
      <c r="G35" s="354">
        <v>-33.003999999999998</v>
      </c>
      <c r="H35" s="86">
        <v>-22.391999999999999</v>
      </c>
      <c r="I35" s="202">
        <v>-10.611999999999998</v>
      </c>
      <c r="J35" s="195">
        <v>-0.47391925687745617</v>
      </c>
    </row>
    <row r="36" spans="2:19">
      <c r="B36" s="426"/>
      <c r="C36" s="426"/>
      <c r="D36" s="426"/>
      <c r="E36" s="426"/>
      <c r="F36" s="426"/>
      <c r="G36" s="426"/>
      <c r="H36" s="426"/>
      <c r="I36" s="426"/>
      <c r="J36" s="426"/>
    </row>
    <row r="37" spans="2:19">
      <c r="B37" s="427" t="s">
        <v>124</v>
      </c>
      <c r="C37" s="376">
        <v>426.91499999999991</v>
      </c>
      <c r="D37" s="428">
        <v>303.76600000000002</v>
      </c>
      <c r="E37" s="428">
        <v>123.14899999999989</v>
      </c>
      <c r="F37" s="300">
        <v>0.40540745178854731</v>
      </c>
      <c r="G37" s="376">
        <v>219.56699999999989</v>
      </c>
      <c r="H37" s="428">
        <v>166.23499999999999</v>
      </c>
      <c r="I37" s="428">
        <v>53.331999999999908</v>
      </c>
      <c r="J37" s="300">
        <v>0.32082293139230544</v>
      </c>
    </row>
  </sheetData>
  <mergeCells count="25">
    <mergeCell ref="G29:J29"/>
    <mergeCell ref="C28:F28"/>
    <mergeCell ref="B3:B4"/>
    <mergeCell ref="C3:F3"/>
    <mergeCell ref="B17:B18"/>
    <mergeCell ref="C17:F17"/>
    <mergeCell ref="B29:B30"/>
    <mergeCell ref="C29:F29"/>
    <mergeCell ref="B13:J13"/>
    <mergeCell ref="L29:L30"/>
    <mergeCell ref="M29:P29"/>
    <mergeCell ref="Q29:S29"/>
    <mergeCell ref="Q17:S17"/>
    <mergeCell ref="L3:L4"/>
    <mergeCell ref="M3:P3"/>
    <mergeCell ref="L16:S16"/>
    <mergeCell ref="Q3:S3"/>
    <mergeCell ref="C2:F2"/>
    <mergeCell ref="C16:F16"/>
    <mergeCell ref="L17:L18"/>
    <mergeCell ref="M17:P17"/>
    <mergeCell ref="L28:S28"/>
    <mergeCell ref="L2:S2"/>
    <mergeCell ref="G3:J3"/>
    <mergeCell ref="G17:J17"/>
  </mergeCells>
  <pageMargins left="0.7" right="0.7" top="0.75" bottom="0.75" header="0.3" footer="0.3"/>
  <pageSetup paperSize="9"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A3BC598013E044E9C4139A392BCCD13" ma:contentTypeVersion="18" ma:contentTypeDescription="Crear nuevo documento." ma:contentTypeScope="" ma:versionID="6d0fc776082ef1b3945081f013c55743">
  <xsd:schema xmlns:xsd="http://www.w3.org/2001/XMLSchema" xmlns:xs="http://www.w3.org/2001/XMLSchema" xmlns:p="http://schemas.microsoft.com/office/2006/metadata/properties" xmlns:ns2="3e5f1567-ceb9-4d76-afd8-9c047bd188bb" xmlns:ns3="e9765fd6-568a-4503-b8d4-7e3c78eea4a4" targetNamespace="http://schemas.microsoft.com/office/2006/metadata/properties" ma:root="true" ma:fieldsID="e139e176fd0d11e9b95f14509f6c035c" ns2:_="" ns3:_="">
    <xsd:import namespace="3e5f1567-ceb9-4d76-afd8-9c047bd188bb"/>
    <xsd:import namespace="e9765fd6-568a-4503-b8d4-7e3c78eea4a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f1567-ceb9-4d76-afd8-9c047bd18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65fd6-568a-4503-b8d4-7e3c78eea4a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ea5101df-bbdd-47be-8f44-5e282f489bb1}" ma:internalName="TaxCatchAll" ma:showField="CatchAllData" ma:web="e9765fd6-568a-4503-b8d4-7e3c78eea4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5f1567-ceb9-4d76-afd8-9c047bd188bb">
      <Terms xmlns="http://schemas.microsoft.com/office/infopath/2007/PartnerControls"/>
    </lcf76f155ced4ddcb4097134ff3c332f>
    <TaxCatchAll xmlns="e9765fd6-568a-4503-b8d4-7e3c78eea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21B673-B6EB-48C5-885A-D64021276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f1567-ceb9-4d76-afd8-9c047bd188bb"/>
    <ds:schemaRef ds:uri="e9765fd6-568a-4503-b8d4-7e3c78eea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F0A6D0-7642-4AE2-B58B-EFB93163ABB9}">
  <ds:schemaRefs>
    <ds:schemaRef ds:uri="http://schemas.microsoft.com/office/2006/documentManagement/types"/>
    <ds:schemaRef ds:uri="3e5f1567-ceb9-4d76-afd8-9c047bd188bb"/>
    <ds:schemaRef ds:uri="http://purl.org/dc/elements/1.1/"/>
    <ds:schemaRef ds:uri="http://www.w3.org/XML/1998/namespace"/>
    <ds:schemaRef ds:uri="http://purl.org/dc/dcmitype/"/>
    <ds:schemaRef ds:uri="http://schemas.microsoft.com/office/infopath/2007/PartnerControls"/>
    <ds:schemaRef ds:uri="http://purl.org/dc/terms/"/>
    <ds:schemaRef ds:uri="http://schemas.openxmlformats.org/package/2006/metadata/core-properties"/>
    <ds:schemaRef ds:uri="e9765fd6-568a-4503-b8d4-7e3c78eea4a4"/>
    <ds:schemaRef ds:uri="http://schemas.microsoft.com/office/2006/metadata/properties"/>
  </ds:schemaRefs>
</ds:datastoreItem>
</file>

<file path=customXml/itemProps3.xml><?xml version="1.0" encoding="utf-8"?>
<ds:datastoreItem xmlns:ds="http://schemas.openxmlformats.org/officeDocument/2006/customXml" ds:itemID="{6F74EB8E-9AA5-451D-97D4-1669909FD5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Reported EBITDA</vt:lpstr>
      <vt:lpstr>Physical Data</vt:lpstr>
      <vt:lpstr>Generation Business</vt:lpstr>
      <vt:lpstr>Distribution Business</vt:lpstr>
      <vt:lpstr>Energy sales revenues</vt:lpstr>
      <vt:lpstr>Income Statement</vt:lpstr>
      <vt:lpstr>EBITDA by business CO</vt:lpstr>
      <vt:lpstr>EBITDA Generation Business </vt:lpstr>
      <vt:lpstr>EBITDA Distribution Business</vt:lpstr>
      <vt:lpstr>EBITDA and others by country</vt:lpstr>
      <vt:lpstr>Non operating CO</vt:lpstr>
      <vt:lpstr>Balance sheet</vt:lpstr>
      <vt:lpstr>Ratios OC</vt:lpstr>
      <vt:lpstr>Property, plant and equipment</vt:lpstr>
      <vt:lpstr>Risks</vt:lpstr>
      <vt:lpstr>Debt Maturity</vt:lpstr>
      <vt:lpstr>Dx physical data</vt:lpstr>
      <vt:lpstr>Gx physical data</vt:lpstr>
      <vt:lpstr>Subsidiaries</vt:lpstr>
      <vt:lpstr>Segment by country</vt:lpstr>
      <vt:lpstr>Segment by business</vt:lpstr>
      <vt:lpstr>Generation Segment</vt:lpstr>
      <vt:lpstr>Distribution Segment</vt:lpstr>
      <vt:lpstr>Ebitda y activo fijo</vt:lpstr>
      <vt:lpstr>Merc Generacón</vt:lpstr>
      <vt:lpstr>Impuestos Diferidos</vt:lpstr>
      <vt:lpstr>'Distribution Business'!Área_de_impresión</vt:lpstr>
      <vt:lpstr>'Ebitda y activo fijo'!Área_de_impresión</vt:lpstr>
      <vt:lpstr>'Generation Business'!Área_de_impresión</vt:lpstr>
      <vt:lpstr>'Impuestos Diferidos'!Área_de_impresión</vt:lpstr>
      <vt:lpstr>'Income Statement'!Área_de_impresión</vt:lpstr>
      <vt:lpstr>'Merc Generacón'!Área_de_impresión</vt:lpstr>
      <vt:lpstr>'Property, plant and equipment'!Área_de_impresión</vt:lpstr>
      <vt:lpstr>'Ratios OC'!Área_de_impresión</vt:lpstr>
    </vt:vector>
  </TitlesOfParts>
  <Manager/>
  <Company>Grupo Endesa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cl090508016</dc:creator>
  <cp:keywords/>
  <dc:description/>
  <cp:lastModifiedBy>Ortiz Tobar, Claudio Ignacio</cp:lastModifiedBy>
  <cp:revision/>
  <dcterms:created xsi:type="dcterms:W3CDTF">2003-10-23T18:16:48Z</dcterms:created>
  <dcterms:modified xsi:type="dcterms:W3CDTF">2024-08-01T14:59:37Z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0x010100BA3BC598013E044E9C4139A392BCCD13</vt:lpwstr>
  </property>
  <property fmtid="{D5CDD505-2E9C-101B-9397-08002B2CF9AE}" pid="5" name="MediaServiceImageTags">
    <vt:lpwstr/>
  </property>
  <property fmtid="{D5CDD505-2E9C-101B-9397-08002B2CF9AE}" pid="6" name="MSIP_Label_797ad33d-ed35-43c0-b526-22bc83c17deb_Enabled">
    <vt:lpwstr>true</vt:lpwstr>
  </property>
  <property fmtid="{D5CDD505-2E9C-101B-9397-08002B2CF9AE}" pid="7" name="MSIP_Label_797ad33d-ed35-43c0-b526-22bc83c17deb_SetDate">
    <vt:lpwstr>2023-10-26T14:30:15Z</vt:lpwstr>
  </property>
  <property fmtid="{D5CDD505-2E9C-101B-9397-08002B2CF9AE}" pid="8" name="MSIP_Label_797ad33d-ed35-43c0-b526-22bc83c17deb_Method">
    <vt:lpwstr>Standard</vt:lpwstr>
  </property>
  <property fmtid="{D5CDD505-2E9C-101B-9397-08002B2CF9AE}" pid="9" name="MSIP_Label_797ad33d-ed35-43c0-b526-22bc83c17deb_Name">
    <vt:lpwstr>797ad33d-ed35-43c0-b526-22bc83c17deb</vt:lpwstr>
  </property>
  <property fmtid="{D5CDD505-2E9C-101B-9397-08002B2CF9AE}" pid="10" name="MSIP_Label_797ad33d-ed35-43c0-b526-22bc83c17deb_SiteId">
    <vt:lpwstr>d539d4bf-5610-471a-afc2-1c76685cfefa</vt:lpwstr>
  </property>
  <property fmtid="{D5CDD505-2E9C-101B-9397-08002B2CF9AE}" pid="11" name="MSIP_Label_797ad33d-ed35-43c0-b526-22bc83c17deb_ActionId">
    <vt:lpwstr>7951168a-9fb1-4057-a2dd-b852d0ff9140</vt:lpwstr>
  </property>
  <property fmtid="{D5CDD505-2E9C-101B-9397-08002B2CF9AE}" pid="12" name="MSIP_Label_797ad33d-ed35-43c0-b526-22bc83c17deb_ContentBits">
    <vt:lpwstr>1</vt:lpwstr>
  </property>
</Properties>
</file>